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CIAN\MOJE\PROJEKTY\2024\MOŠTĚNKA\DPS\VÝKAZ VÝMĚR\"/>
    </mc:Choice>
  </mc:AlternateContent>
  <xr:revisionPtr revIDLastSave="0" documentId="13_ncr:19_{BAFA9779-0EFF-48D9-84D4-1B2C941C234F}" xr6:coauthVersionLast="47" xr6:coauthVersionMax="47" xr10:uidLastSave="{00000000-0000-0000-0000-000000000000}"/>
  <bookViews>
    <workbookView xWindow="-120" yWindow="-120" windowWidth="29040" windowHeight="15840" activeTab="3" xr2:uid="{15B6ECC6-E42B-42FC-A781-A072E4B2880A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Pol'!$A$1:$U$186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I16" i="1" s="1"/>
  <c r="G39" i="1"/>
  <c r="F39" i="1"/>
  <c r="H39" i="1" s="1"/>
  <c r="H40" i="1" s="1"/>
  <c r="G176" i="12"/>
  <c r="AC176" i="12"/>
  <c r="AD176" i="12"/>
  <c r="G8" i="12"/>
  <c r="F9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4" i="12"/>
  <c r="G14" i="12"/>
  <c r="M14" i="12" s="1"/>
  <c r="I14" i="12"/>
  <c r="K14" i="12"/>
  <c r="O14" i="12"/>
  <c r="Q14" i="12"/>
  <c r="U14" i="12"/>
  <c r="F40" i="12"/>
  <c r="G40" i="12"/>
  <c r="M40" i="12" s="1"/>
  <c r="I40" i="12"/>
  <c r="K40" i="12"/>
  <c r="O40" i="12"/>
  <c r="Q40" i="12"/>
  <c r="U40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69" i="12"/>
  <c r="G69" i="12"/>
  <c r="M69" i="12" s="1"/>
  <c r="I69" i="12"/>
  <c r="K69" i="12"/>
  <c r="O69" i="12"/>
  <c r="Q69" i="12"/>
  <c r="U69" i="12"/>
  <c r="F89" i="12"/>
  <c r="G89" i="12"/>
  <c r="M89" i="12" s="1"/>
  <c r="I89" i="12"/>
  <c r="K89" i="12"/>
  <c r="O89" i="12"/>
  <c r="Q89" i="12"/>
  <c r="U89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112" i="12"/>
  <c r="G112" i="12"/>
  <c r="M112" i="12" s="1"/>
  <c r="I112" i="12"/>
  <c r="K112" i="12"/>
  <c r="O112" i="12"/>
  <c r="Q112" i="12"/>
  <c r="U112" i="12"/>
  <c r="F115" i="12"/>
  <c r="G115" i="12"/>
  <c r="M115" i="12" s="1"/>
  <c r="I115" i="12"/>
  <c r="K115" i="12"/>
  <c r="O115" i="12"/>
  <c r="Q115" i="12"/>
  <c r="U115" i="12"/>
  <c r="G118" i="12"/>
  <c r="F119" i="12"/>
  <c r="G119" i="12"/>
  <c r="I119" i="12"/>
  <c r="I118" i="12" s="1"/>
  <c r="K119" i="12"/>
  <c r="K118" i="12" s="1"/>
  <c r="M119" i="12"/>
  <c r="M118" i="12" s="1"/>
  <c r="O119" i="12"/>
  <c r="O118" i="12" s="1"/>
  <c r="Q119" i="12"/>
  <c r="Q118" i="12" s="1"/>
  <c r="U119" i="12"/>
  <c r="U118" i="12" s="1"/>
  <c r="F127" i="12"/>
  <c r="G127" i="12"/>
  <c r="I127" i="12"/>
  <c r="K127" i="12"/>
  <c r="M127" i="12"/>
  <c r="O127" i="12"/>
  <c r="Q127" i="12"/>
  <c r="U127" i="12"/>
  <c r="F153" i="12"/>
  <c r="G153" i="12"/>
  <c r="I153" i="12"/>
  <c r="K153" i="12"/>
  <c r="M153" i="12"/>
  <c r="O153" i="12"/>
  <c r="Q153" i="12"/>
  <c r="U153" i="12"/>
  <c r="G173" i="12"/>
  <c r="F174" i="12"/>
  <c r="G174" i="12"/>
  <c r="I174" i="12"/>
  <c r="I173" i="12" s="1"/>
  <c r="K174" i="12"/>
  <c r="K173" i="12" s="1"/>
  <c r="M174" i="12"/>
  <c r="M173" i="12" s="1"/>
  <c r="O174" i="12"/>
  <c r="O173" i="12" s="1"/>
  <c r="Q174" i="12"/>
  <c r="Q173" i="12" s="1"/>
  <c r="U174" i="12"/>
  <c r="U173" i="12" s="1"/>
  <c r="I20" i="1"/>
  <c r="I19" i="1"/>
  <c r="I18" i="1"/>
  <c r="I17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I50" i="1" l="1"/>
  <c r="G28" i="1"/>
  <c r="G23" i="1"/>
  <c r="M8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F012D727-3440-4635-984C-799393B04F0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898A27EA-41DD-4F5B-B62E-65B1108FD469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54873D7A-8CE1-446E-BC69-FD505DAB62D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6779F6BD-8AFA-459C-9420-A8BD0D7E7F82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B7E9CC3D-8779-4A36-803D-D505CC8B6355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58453E19-5287-4088-9F95-E5F393F8941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<sst xmlns="http://schemas.openxmlformats.org/spreadsheetml/2006/main" count="499" uniqueCount="278">
  <si>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</si>
  <si>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</si>
  <si>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</si>
  <si>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</si>
  <si>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</si>
  <si>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</si>
  <si>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</si>
  <si>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</si>
  <si>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</si>
  <si>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</si>
  <si>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</si>
  <si>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</si>
  <si>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</si>
  <si>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</si>
  <si>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</si>
  <si>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</si>
  <si>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</si>
  <si>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</si>
  <si>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</si>
  <si>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</si>
  <si>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</si>
  <si>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</si>
  <si>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</si>
  <si>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</si>
  <si>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</si>
  <si>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</si>
  <si>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</si>
  <si>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</si>
  <si>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</si>
  <si>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</si>
  <si>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</si>
  <si>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</si>
  <si>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</si>
  <si>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</si>
  <si>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</si>
  <si>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</si>
  <si>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</si>
  <si>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</si>
  <si>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</si>
  <si>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</si>
  <si>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</si>
  <si>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</si>
  <si>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</si>
  <si>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</si>
  <si>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</si>
  <si>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VVT Moštěnka, ústí-Domaželice, ř.km 0,000-21,935, SO-01 Žalkovice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</si>
  <si>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</si>
  <si>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</si>
  <si>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</si>
  <si>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</si>
  <si>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</si>
  <si>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</si>
  <si>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</si>
  <si>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</si>
  <si>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</si>
  <si>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</si>
  <si>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</si>
  <si>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</si>
  <si>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</si>
  <si>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</si>
  <si>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</si>
  <si>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</si>
  <si>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</si>
  <si>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</si>
  <si>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</si>
  <si>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</si>
  <si>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</si>
  <si>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</si>
  <si>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</si>
  <si>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</si>
  <si>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</si>
  <si>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</si>
  <si>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</si>
  <si>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</si>
  <si>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</si>
  <si>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</si>
  <si>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</si>
  <si>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</si>
  <si>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</si>
  <si>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</si>
  <si>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</si>
  <si>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</si>
  <si>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</si>
  <si>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</si>
  <si>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</si>
  <si>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</si>
  <si>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112201102R00</t>
  </si>
  <si>
    <t>Odstranění pařezů pod úrovní, o průměru 30 - 50 cm</t>
  </si>
  <si>
    <t>kus</t>
  </si>
  <si>
    <t>POL1_0</t>
  </si>
  <si>
    <t>162201452R00</t>
  </si>
  <si>
    <t>Vodorovné přemístění pařezů  D 50 cm do 2000 m</t>
  </si>
  <si>
    <t>162301922R00</t>
  </si>
  <si>
    <t>Příplatek za dalších 5000m - pařezy D 50cm</t>
  </si>
  <si>
    <t>.R00</t>
  </si>
  <si>
    <t>Poplatek za skládku - pařezy</t>
  </si>
  <si>
    <t>m3</t>
  </si>
  <si>
    <t>10*0,2</t>
  </si>
  <si>
    <t>VV</t>
  </si>
  <si>
    <t>124103102R00</t>
  </si>
  <si>
    <t>Vykopávky pro koryta vodotečí v hor. 2 do 10000 m3, LB</t>
  </si>
  <si>
    <t>LB - PF 5-7:1,27*3.1+(1,27+0,76)/2*12,7+(0,76+1,36)/2*13,5+1,36*1,2</t>
  </si>
  <si>
    <t>LB - PF 9-13:0,77*2,7+(0,77+0,97)/2*15,0+(0,97+0,82)/2*9,6+(0,82+0,77)/2*7,2+(0,77+0,79)/2*13,2+0,79*3,5</t>
  </si>
  <si>
    <t>LB - PF 14-16:0,54*1,8+(0,54+0,95)/2*23,5+(0,95+0,93)/2*10,2+0,93*24,0</t>
  </si>
  <si>
    <t>LB - PF18-23:0,63*3,0+(0,63+0,64)/2*11,7+(0,64+1,32)/2*15,7+(1,32+0,71)/2*13,6+(0,71+1,45)/2*17,1+(1,45+1,63)/2*17,9+1,63*3,9</t>
  </si>
  <si>
    <t>LB - PF 24-25:1,21*1,4+(1,21+0,98)/2*6,1+0,98*2,0</t>
  </si>
  <si>
    <t>LB - PF 26-30:1,22*0,5+(1,22+2,18)/2*10,9+(2,18+1,00)/2*19,1+(1,00+1,28)/2*15,0+(1,28+0,8)/2*15,2+0,8*0,7</t>
  </si>
  <si>
    <t>LB - PF31:1,36*(5,0+7,0)*0,75</t>
  </si>
  <si>
    <t>LB - PF33:1,80*(6,2+3,8)*1,0</t>
  </si>
  <si>
    <t>LB - PF34-35:2,02*6,5+(2,02+1,23)/2*7,9+1,23*3,7</t>
  </si>
  <si>
    <t>LB - PF37:0,8*(4,3+6,0)</t>
  </si>
  <si>
    <t>LB - PF38:1,18*(3,7+4,4)</t>
  </si>
  <si>
    <t>LB - PF39:1,12*(9,0+11,2)</t>
  </si>
  <si>
    <t>LB - PF40:1,13*(5,8+4,4)</t>
  </si>
  <si>
    <t>LB - PF41-42:0,69*5,7+(0,69+0,70)/2*13,9+0,70*4,4</t>
  </si>
  <si>
    <t>LB - PF43-45:0,78*1,9+(0,78+0,95)/2*17,1+(0,95+0,99)/2*15,8+0,99*4,3</t>
  </si>
  <si>
    <t>LB - PF46-47:1,00*6,8+(1,00+1,20)/2*14,1+1,20*1,4</t>
  </si>
  <si>
    <t>LB - PF48-51:0,82*3,8+(0,82+0,86)/2*7,8+(0,86+1,45)/2*9,2+(1,45+0,77)/2*10,5+0,77*4,3</t>
  </si>
  <si>
    <t>LB - PF57:1,05*(3,2+6,5)</t>
  </si>
  <si>
    <t>LB - PF58-61:2,47*4,1+(2,47+1,66)/2*27,0+(1,66+2,00)/2*23,5+(2,00+1,70)/2*22,6+1,70*3,8</t>
  </si>
  <si>
    <t>LB - PF63-67:1,00*5,5+(1,00+1,58)/2*25,0+(1,58+1,72)/2*25,0+(1,72+1,49)/2*25,0+(1,49+1,11)/2*25,7+1,11*8,1</t>
  </si>
  <si>
    <t>LB - PF68-70:1,26*2,5+(1,26+1,62)/2*13,2+(1,62+1,58)/2*11,6+1,58*4,7</t>
  </si>
  <si>
    <t>LB - PF73:1,47*(9,7+3,9)</t>
  </si>
  <si>
    <t>LB - PF75-76:1,28*3,0+(1,28+1,46)/2*10,7+1,46*3,4</t>
  </si>
  <si>
    <t>LB - PF78-79:1,40*1,0+(1,40+1,50)/2*9,6+1,5*3,9</t>
  </si>
  <si>
    <t>LB - PF81-82:1,14*5,1+(1,4+1,63)/2*8,3+1,63*4,1</t>
  </si>
  <si>
    <t>122101402R00</t>
  </si>
  <si>
    <t xml:space="preserve">Vykopávky v zemníku v hor. 2 do 1000 m3,  LB  </t>
  </si>
  <si>
    <t>Zemník LB:1460,232-1001,069</t>
  </si>
  <si>
    <t>162201102R00</t>
  </si>
  <si>
    <t>Vodorovné přemístění výkopku z hor.1-4 do 50 m LB</t>
  </si>
  <si>
    <t>171101101R00</t>
  </si>
  <si>
    <t>Uložení sypaniny do násypů zhutněných na 95 % PS,  LB</t>
  </si>
  <si>
    <t>LB - PF 5-7:0,00*3.1+(0,00+0,20)/2*12,7+(0,2+0,33)/2*13,5+0,33*1,2</t>
  </si>
  <si>
    <t>LB - PF 9-13:0,00*2,7+(0,00+2,1)/2*15,0+(2,1+0,07)/2*9,6+(0,07+0,92)/2*7,2+(0,92+0,69)/2*13,2+0,69*3,5</t>
  </si>
  <si>
    <t>LB - PF 14-16:0,04*1,8+(0,04+1,76)/2*23,5+(1,76+1,32)/2*10,2+1,32*24,0*0,6</t>
  </si>
  <si>
    <t>LB - PF18-23:0,25*3,0+(0,25+0,21)/2*11,7+(0,21+3,00)/2*15,7+(3,00+1,35)/2*13,6+(1,35+2,76)/2*17,1+(2,76+0,00)/2*17,9+0,00*3,9</t>
  </si>
  <si>
    <t>LB - PF 24-25:0,16*1,4+(0,16+1,04)/2*6,1+1,04*2,0</t>
  </si>
  <si>
    <t>LB - PF 26-30:0,00*0,5+(0,00+1,87)/2*10,9+(1,87+1,28)/2*19,1+(1,28+0,00)/2*15,0+(0,00+0,00)/2*15,2+0,0*0,7</t>
  </si>
  <si>
    <t>LB - PF31:0,00*(5,0+7,0)*0,75</t>
  </si>
  <si>
    <t>LB - PF33:1,50*(6,2+3,8)*1,0</t>
  </si>
  <si>
    <t>LB - PF34-35:1,65*6,5+(1,65+4,63)/2*7,9+4,63*3,7</t>
  </si>
  <si>
    <t>LB - PF37:0,00*(4,3+6,0)</t>
  </si>
  <si>
    <t>LB - PF38:2,15*(3,7+4,4)</t>
  </si>
  <si>
    <t>LB - PF39:2,80*(9,0+11,2)</t>
  </si>
  <si>
    <t>LB - PF40:1,12*(5,8+4,4)</t>
  </si>
  <si>
    <t>LB - PF41-42:0,56*5,7+(0,56+0,49)/2*13,9+0,49*4,4</t>
  </si>
  <si>
    <t>LB - PF43-45:1,17*1,9+(1,17+0,64)/2*17,1+(0,64+2,48)/2*15,8+2,48*4,3</t>
  </si>
  <si>
    <t>LB - PF46-47:1,99*6,8+(1,99+1,95)/2*14,1+1,95*1,4</t>
  </si>
  <si>
    <t>LB - PF48-51:1,09*3,8+(1,09+0,71)/2*7,8+(0,71+5,13)/2*9,2+(5,13+0,81)/2*10,5+0,81*4,3</t>
  </si>
  <si>
    <t>LB - PF57:2,21*(3,2+6,5)</t>
  </si>
  <si>
    <t>LB - PF58-61:3,37*4,1+(3,37+3,15)/2*27,0+(3,15+7,24)/2*23,5+(7,24+4,70)/2*22,6+4,70*3,8</t>
  </si>
  <si>
    <t>LB - PF63-67:0,39*5,5+(0,39+1,59)/2*25,0+(1,59+4,11)/2*25,0+(4,11+2,77)/2*25,0+(2,77+1,56)/2*25,7+1,56*8,1</t>
  </si>
  <si>
    <t>LB - PF68-70:0,07*2,5+(0,07+1,27)/2*13,2+(1,27+0,67)/2*11,6+0,67*4,7</t>
  </si>
  <si>
    <t>LB - PF73:2,44*(9,7+3,9)</t>
  </si>
  <si>
    <t>LB - PF75-76:1,89*3,0+(1,89+1,46)/2*10,7+1,89*3,4</t>
  </si>
  <si>
    <t>LB - PF78-79:2,27*1,0+(2,27+5,13)/2*9,6+5,13*3,9</t>
  </si>
  <si>
    <t>LB - PF81-82:2,45*5,1+(2,45+3,55)/2*8,3+3,55*4,1</t>
  </si>
  <si>
    <t>124103101R00</t>
  </si>
  <si>
    <t>Vykopávky pro koryta vodotečí v hor. 2 do 1000 m3, PB</t>
  </si>
  <si>
    <t>PB- PF1:1,23*(5,7+5,2)</t>
  </si>
  <si>
    <t>PB-PF2-4:0,72*2,4+(0,72+1,17)/2*12,6+(1,17+0,66)/2*13,9+0,66*5,4</t>
  </si>
  <si>
    <t>PB-PF8:1,50*(5,0+6,8)</t>
  </si>
  <si>
    <t>PB-PF9:1,23*(6,3+6,2)</t>
  </si>
  <si>
    <t>PB-PF10-12:1,26*1,3+(1,26+1,60)/2+(1,60+0,68)/2*7,2+0,68*1,1</t>
  </si>
  <si>
    <t>PB-PF15-17:1,09*1,6+(1,09+0,69)/2*10,2+(0,69+0,81)/2*10,7+0,81*0,8</t>
  </si>
  <si>
    <t>PB-PF19-21:1,01*2,6+(1,01+1,49)/2*15,7+(1,49+1,35)/2*13,6+1,35*1,9</t>
  </si>
  <si>
    <t>PB-PF22-24:1,76*4,7+(1,76+1,73)/2*17,9+(1,73+0,98)/2*12,5+0,98*1,0</t>
  </si>
  <si>
    <t>PB-PF31-33:1,50*1,1+(1,50+1,23)/2*12,6+(1,23+1,50)/2*9,7+1,50*5,5</t>
  </si>
  <si>
    <t>PB-PF34-36:2,02*1,2+(2,02+1,66)/2*7,9+(1,66+1,81)/2*10,2+1,81*2,0</t>
  </si>
  <si>
    <t>PB-PF37:1,25*(10,9+7,8)</t>
  </si>
  <si>
    <t>PB-PF44:1,90*(10,9+7,8)</t>
  </si>
  <si>
    <t>PB-PF49-56:1,69*4,1+(1,69+1,30)/2*9,6+(1,30+1,28)/2*11,0+(1,28+1,84)/2*19,1+(1,84+1,50)/2*18,2+(1,50+1,18)/2*15,0+(1,18+1,45)/2*13,2+(1,45+1,32)/2*13,1+1,32*2,8</t>
  </si>
  <si>
    <t>PB-PF59:1,31*(2,9+4,2)</t>
  </si>
  <si>
    <t>PB-PF60:1,00*(5,7+3,4)</t>
  </si>
  <si>
    <t>PB-PF62:1,89*(4,6+1,3)</t>
  </si>
  <si>
    <t>PB-PF71-74:1,56*1,1+(1,56+1,36)/2*15,0+(1,36+1,50)/2*15,0+(1,50+1,89)/2*15,0+1,89*2,2</t>
  </si>
  <si>
    <t>PB-PF77-78:1,73*1,1+(1,73+1,3)/2*13,2+1,3*1,9</t>
  </si>
  <si>
    <t>PB-PF80:1,14*(6,9+2,8)</t>
  </si>
  <si>
    <t xml:space="preserve">Vykopávky v zemníku v hor. 2 do 1000 m3,  PB </t>
  </si>
  <si>
    <t>PB Zemník:946,28050-641,5815</t>
  </si>
  <si>
    <t>Vodorovné přemístění výkopku z hor.1-4 do 50 m, PB</t>
  </si>
  <si>
    <t>Uložení sypaniny do násypů zhutněných na 95 % PS,   PB</t>
  </si>
  <si>
    <t>PB- PF1:1,98*(5,7+5,2)</t>
  </si>
  <si>
    <t>PB-PF2-4:0,78*2,4+(0,78+1,17)/2*12,6+(4,20+0,56)/2*13,9+0,56*5,4</t>
  </si>
  <si>
    <t>PB-PF8:1,77*(5,0+6,8)</t>
  </si>
  <si>
    <t>PB-PF9:0,00*(6,3+6,2)</t>
  </si>
  <si>
    <t>PB-PF10-12:0,65*1,3+(0,65+1,06)/2+(1,06+0,03)/2*7,2+0,03*1,1</t>
  </si>
  <si>
    <t>PB-PF15-17:1,40*1,6+(1,40+1,13)/2*10,2+(1,13+0,85)/2*10,7+0,85*0,8</t>
  </si>
  <si>
    <t>PB-PF19-21:0,89*2,6+(0,89+2,95)/2*15,7+(2,95+0,93)/2*13,6+0,93*1,9</t>
  </si>
  <si>
    <t>PB-PF22-24:1,44*4,7+(1,44+2,95)/2*17,9+(2,95+0,00)/2*12,5+0,00*1,0</t>
  </si>
  <si>
    <t>PB-PF31-33:3,40*1,1+(3,40+1,04)/2*12,6+(1,04+1,50)/2*9,7+1,50*5,5</t>
  </si>
  <si>
    <t>PB-PF34-36:2,25*1,2+(2,25+2,83)/2*7,9+(2,83+3,56)/2*10,2+3,56*2,0</t>
  </si>
  <si>
    <t>PB-PF37:0,00*(10,9+7,8)</t>
  </si>
  <si>
    <t>PB-PF44:4,63*(10,9+7,8)</t>
  </si>
  <si>
    <t>PB-PF49-56:2,01*4,1+(2,01+1,52)/2*9,6+(1,52+2,62)/2*11,0+(2,62+2,82)/2*19,1+(2,82+1,50)/2*18,2+(1,50+2,71)/2*15,0+(2,71+1,76)/2*13,2+(1,76+3,45)/2*13,1+3,45*2,8</t>
  </si>
  <si>
    <t>PB-PF59:1,55*(2,9+4,2)</t>
  </si>
  <si>
    <t>PB-PF60:0,90*(5,7+3,4)</t>
  </si>
  <si>
    <t>PB-PF62:3,42*(4,6+1,3)</t>
  </si>
  <si>
    <t>PB-PF71-74:2,01*1,1+(2,01+3,69)/2*15,0+(3,69+3,30)/2*15,0+(3,30+2,55)/2*15,0+2,55*2,2</t>
  </si>
  <si>
    <t>PB-PF77-78:5,10*1,1+(5,10+2,00)/2*13,2+2,00*1,9</t>
  </si>
  <si>
    <t>PB-PF80:0,87*(6,9+2,8)</t>
  </si>
  <si>
    <t>180401212R00</t>
  </si>
  <si>
    <t>Založení trávníku lučního výsevem ve svahu do 1:2</t>
  </si>
  <si>
    <t>m2</t>
  </si>
  <si>
    <t>LB:119,3+61,1+120,0+201,2+11,8+86,0+21,3+23,6+40,0+13,8+14,7+18,6+10,6+58,3+68,6+30,7+50,9+19,4+181,0+300,1+87,4+28,9+22,3+31,9+45,2</t>
  </si>
  <si>
    <t>PB:14,8+43,0+101,8+16,0+12,7+214,0+29,4+30,6+47,2+30,2+88,9+64,5+21,9+35,6+21,0+14,5+72,9</t>
  </si>
  <si>
    <t>00572460R</t>
  </si>
  <si>
    <t>Směs travní technická PROFI</t>
  </si>
  <si>
    <t>kg</t>
  </si>
  <si>
    <t>POL3_0</t>
  </si>
  <si>
    <t>LB:(119,3+61,1+120,0+201,2+11,8+86,0+21,3+23,6+40,0+13,8+14,7+18,6+10,6+58,3+68,6+30,7+50,9+19,4+181,0+300,1+87,4+28,9+22,3+31,9+45,2)*0,025</t>
  </si>
  <si>
    <t>PB:(14,8+43,0+101,8+16,0+12,7+214,0+29,4+30,6+47,2+30,2+88,9+64,5+21,9+35,6+21,0+14,5+72,9)*0,025</t>
  </si>
  <si>
    <t>462511370R00</t>
  </si>
  <si>
    <t>Zához z kamene bez proštěrk. z terénu do 500 kg</t>
  </si>
  <si>
    <t>doplnění prahu 1:64,3*0,6*0,8</t>
  </si>
  <si>
    <t>doplnění prahu 2:46,1*0,6*0,25</t>
  </si>
  <si>
    <t>doplnění prahu 3:34,0*0,6*0,0</t>
  </si>
  <si>
    <t>doplnění prahu 4:37,2*0,6*0,75</t>
  </si>
  <si>
    <t>doplnění prahu 5:68,5*0,6*0,8</t>
  </si>
  <si>
    <t>záhozová patka LB:756,1*0,4</t>
  </si>
  <si>
    <t>záhozová patka PB:395,1*0,4</t>
  </si>
  <si>
    <t>463212111R00</t>
  </si>
  <si>
    <t>Rovnanina z lom.kamene s vyklínováním spár úlomky,  LB</t>
  </si>
  <si>
    <t>LB - PF 5-7:0,49*3.1+(0,49+0,61)/2*12,7+(0,61+0,56)/2*13,5+0,56*1,2</t>
  </si>
  <si>
    <t>LB - PF 9-13:0,56*2,7+(0,56+0,58)/2*15,0+(0,58+0,49)/2*9,6+(0,49+0,67)/2*7,2+(0,67+0,55)/2*13,2+0,55*3,5</t>
  </si>
  <si>
    <t>LB - PF 14-16:0,54*1,8+(0,54+0,54)/2*23,5+(0,54+0,49)/2*10,2+0,49*24,0</t>
  </si>
  <si>
    <t>LB - PF18-23:0,59*3,0+(0,59+0,49)/2*11,7+(0,49+0,59)/2*15,7+(0,59+0,62)/2*13,6+(0,62+0,51)/2*17,1+(0,51+0,86)/2*17,9+0,86*3,9</t>
  </si>
  <si>
    <t>LB - PF 24-25:0,52*1,4+(0,52+0,57)/2*6,1+0,57*2,0</t>
  </si>
  <si>
    <t>LB - PF 26-30:0,84*0,5+(0,84+0,85)/2*10,9+(0,85+0,49)/2*19,1+(0,49+0,72)/2*15,0+(0,72+0,81)/2*15,2+0,81*0,7</t>
  </si>
  <si>
    <t>LB - PF31:0,71*(5,0+7,0)*0,75</t>
  </si>
  <si>
    <t>LB - PF33:0,49*(6,2+3,8)*1,0</t>
  </si>
  <si>
    <t>LB - PF34-35:0,49*6,5+(0,49+0,49)/2*7,9+0,49*3,7</t>
  </si>
  <si>
    <t>LB - PF37:0,91*(4,3+6,0)</t>
  </si>
  <si>
    <t>LB - PF38:0,49*(3,7+4,4)</t>
  </si>
  <si>
    <t>LB - PF39:0,49*(9,0+11,2)</t>
  </si>
  <si>
    <t>LB - PF40:0,57*(5,8+4,4)</t>
  </si>
  <si>
    <t>LB - PF41-42:0,55*5,7+(0,55+0,47)/2*13,9+0,47*4,4</t>
  </si>
  <si>
    <t>LB - PF43-45:0,51*1,9+(0,51+0,49)/2*17,1+(0,49+0,37)/2*15,8+0,37*4,3</t>
  </si>
  <si>
    <t>LB - PF46-47:0,51*6,8+(0,51+0,49)/2*14,1+0,49*1,4</t>
  </si>
  <si>
    <t>LB - PF48-51:0,48*3,8+(0,48+0,56)/2*7,8+(0,56+0,74)/2*9,2+(0,74+0,65)/2*10,5+0,65*4,3</t>
  </si>
  <si>
    <t>LB - PF57:0,55*(3,2+6,5)</t>
  </si>
  <si>
    <t>LB - PF58-61:0,62*4,1+(0,62+0,58)/2*27,0+(0,58+0,49)/2*23,5+(0,49+0,49)/2*22,6+0,49*3,8</t>
  </si>
  <si>
    <t>LB - PF63-67:1,50*5,5+(1,50+1,42)/2*25,0+(1,42+1,42)/2*25,0+(1,42+1,36)/2*25,0+(1,36+1,48)/2*25,7+1,48*8,1</t>
  </si>
  <si>
    <t>LB - PF68-70:1,36*2,5+(1,36+1,36)/2*13,2+(1,36+1,42)/2*11,6+1,42*4,7</t>
  </si>
  <si>
    <t>LB - PF73:0,7*(9,7+3,9)</t>
  </si>
  <si>
    <t>LB - PF75-76:0,65*3,0+(0,65+0,67)/2*10,7+0,67*3,4</t>
  </si>
  <si>
    <t>LB - PF78-79:0,72*1,0+(0,72+0,70)/2*9,6+0,70*3,9</t>
  </si>
  <si>
    <t>LB - PF81-82:0,62*5,1+(0,62+0,56)/2*8,3+0,56*4,1</t>
  </si>
  <si>
    <t>Rovnanina z lom.kamene s vyklínováním spár úlomky,  PB</t>
  </si>
  <si>
    <t>PB- PF1:0,77*(5,7+5,2)</t>
  </si>
  <si>
    <t>PB-PF2-4:0,78*2,4+(0,78+0,64)/2*12,6+(0,64+0,79)/2*13,9+0,79*5,4</t>
  </si>
  <si>
    <t>PB-PF8:0,68*(5,0+6,8)</t>
  </si>
  <si>
    <t>PB-PF9:0,64*(6,3+6,2)</t>
  </si>
  <si>
    <t>PB-PF10-12:0,67*1,3+(0,67+0,49)/2+(0,49+0,55)/2*7,2+0,55*1,1</t>
  </si>
  <si>
    <t>PB-PF15-17:0,62*1,6+(0,62+0,56)/2*10,2+(0,56+0,55)/2*10,7+0,55*0,8</t>
  </si>
  <si>
    <t>PB-PF19-21:0,49*2,6+(0,49+0,68)/2*15,7+(0,68+0,58)/2*13,6+0,58*1,9</t>
  </si>
  <si>
    <t>PB-PF22-24:0,53*4,7+(0,53+0,76)/2*17,9+(0,76+0,76)/2*12,5+0,76*1,0</t>
  </si>
  <si>
    <t>PB-PF31-33:0,74*1,1+(0,74+0,49)/2*12,6+(0,49+0,49)/2*9,7+0,49*5,5</t>
  </si>
  <si>
    <t>PB-PF34-36:0,49*1,2+(0,49+0,49)/2*7,9+(0,49+0,49)/2*10,2+0,49*2,0</t>
  </si>
  <si>
    <t>PB-PF37:1,29*(10,9+7,8)</t>
  </si>
  <si>
    <t>PB-PF44:0,58*(10,9+7,8)</t>
  </si>
  <si>
    <t>PB-PF49-56:0,71*4,1+(0,71+0,90)/2*9,6+(0,90+0,65)/2*11,0+(0,65+0,49)/2*19,1+(0,49+0,50)/2*18,2+(0,50+0,51)/2*15,0+(0,51+0,58)/2*13,2+(0,58+0,65)/2*13,1+0,65*2,8</t>
  </si>
  <si>
    <t>PB-PF59:0,58*(2,9+4,2)</t>
  </si>
  <si>
    <t>PB-PF60:0,49*(5,7+3,4)</t>
  </si>
  <si>
    <t>PB-PF62:0,57*(4,6+1,3)</t>
  </si>
  <si>
    <t>PB-PF71-74:0,75*1,1+(0,75+0,72)/2*15,0+(0,72+0,65)/2*15,0+(0,65+0,70)/2*15,0+0,70*2,2</t>
  </si>
  <si>
    <t>PB-PF77-78:0,66*1,1+(0,66+0,60)/2*13,2+0,60*1,9</t>
  </si>
  <si>
    <t>PB-PF80:0,48*(6,9+2,8)</t>
  </si>
  <si>
    <t>998332011R00</t>
  </si>
  <si>
    <t>Přesun hmot, úpravy toků a kanálů, hráze ostatní</t>
  </si>
  <si>
    <t>t</t>
  </si>
  <si>
    <t>POL7_0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</si>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</sst>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0\,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176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76" fontId="7" fillId="0" borderId="35" xfId="0" applyNumberFormat="1" applyFont="1" applyBorder="1" applyAlignment="1">
      <alignment horizontal="center" vertical="center"/>
    </xf>
    <xf numFmtId="176" fontId="7" fillId="0" borderId="35" xfId="0" applyNumberFormat="1" applyFont="1" applyBorder="1" applyAlignment="1">
      <alignment vertical="center"/>
    </xf>
    <xf numFmtId="176" fontId="7" fillId="0" borderId="33" xfId="0" applyNumberFormat="1" applyFont="1" applyBorder="1" applyAlignment="1">
      <alignment horizontal="center" vertical="center"/>
    </xf>
    <xf numFmtId="176" fontId="7" fillId="0" borderId="33" xfId="0" applyNumberFormat="1" applyFont="1" applyBorder="1" applyAlignment="1">
      <alignment vertical="center"/>
    </xf>
    <xf numFmtId="176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 applyAlignment="1">
      <alignment vertical="center"/>
    </xf>
    <xf numFmtId="176" fontId="7" fillId="5" borderId="39" xfId="0" applyNumberFormat="1" applyFont="1" applyFill="1" applyBorder="1" applyAlignment="1">
      <alignment horizontal="center"/>
    </xf>
    <xf numFmtId="176" fontId="7" fillId="5" borderId="39" xfId="0" applyNumberFormat="1" applyFont="1" applyFill="1" applyBorder="1" applyAlignment="1"/>
    <xf numFmtId="176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0" fillId="3" borderId="49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0" fillId="0" borderId="0" xfId="0" applyNumberFormat="1" applyAlignment="1">
      <alignment vertical="top"/>
    </xf>
    <xf numFmtId="4" fontId="8" fillId="3" borderId="12" xfId="0" applyNumberFormat="1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4" fontId="8" fillId="0" borderId="12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horizontal="left" vertical="center"/>
    </xf>
    <xf numFmtId="4" fontId="0" fillId="0" borderId="8" xfId="0" applyNumberFormat="1" applyFont="1" applyBorder="1" applyAlignment="1">
      <alignment horizontal="left" vertical="center"/>
    </xf>
    <xf numFmtId="4" fontId="0" fillId="0" borderId="2" xfId="0" applyNumberFormat="1" applyFont="1" applyBorder="1" applyAlignment="1">
      <alignment horizontal="left" vertical="center"/>
    </xf>
    <xf numFmtId="4" fontId="0" fillId="3" borderId="13" xfId="0" applyNumberFormat="1" applyFill="1" applyBorder="1" applyAlignment="1">
      <alignment horizontal="left" vertical="center"/>
    </xf>
    <xf numFmtId="4" fontId="8" fillId="3" borderId="13" xfId="0" applyNumberFormat="1" applyFont="1" applyFill="1" applyBorder="1" applyAlignment="1">
      <alignment horizontal="left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</cellXfs>
  <cellStyles count="2">
    <cellStyle name="Normální" xfId="0" builtinId="0"/>
    <cellStyle name="normální 2" xfId="1" xr:uid="{AF0BD9F4-5F67-4345-B91B-66E5F8BFD04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039BD-3827-45A1-AF8D-A149F29DF95C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3557B-BD4C-4E87-85C4-13DFE18D2D0F}">
  <sheetPr codeName="List5112">
    <tabColor rgb="FF66FF66"/>
  </sheetPr>
  <dimension ref="A1:O53"/>
  <sheetViews>
    <sheetView showGridLines="0" topLeftCell="B24" zoomScaleNormal="100" zoomScaleSheetLayoutView="75" workbookViewId="0">
      <selection activeCell="M50" sqref="M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7" t="s">
        <v>42</v>
      </c>
      <c r="C1" s="88"/>
      <c r="D1" s="88"/>
      <c r="E1" s="88"/>
      <c r="F1" s="88"/>
      <c r="G1" s="88"/>
      <c r="H1" s="88"/>
      <c r="I1" s="88"/>
      <c r="J1" s="89"/>
    </row>
    <row r="2" spans="1:15" ht="23.25" customHeight="1" x14ac:dyDescent="0.2">
      <c r="A2" s="4"/>
      <c r="B2" s="101" t="s">
        <v>40</v>
      </c>
      <c r="C2" s="102"/>
      <c r="D2" s="103" t="s">
        <v>45</v>
      </c>
      <c r="E2" s="104"/>
      <c r="F2" s="104"/>
      <c r="G2" s="104"/>
      <c r="H2" s="104"/>
      <c r="I2" s="104"/>
      <c r="J2" s="105"/>
      <c r="O2" s="2"/>
    </row>
    <row r="3" spans="1:15" ht="23.25" hidden="1" customHeight="1" x14ac:dyDescent="0.2">
      <c r="A3" s="4"/>
      <c r="B3" s="106" t="s">
        <v>43</v>
      </c>
      <c r="C3" s="107"/>
      <c r="D3" s="108"/>
      <c r="E3" s="109"/>
      <c r="F3" s="109"/>
      <c r="G3" s="109"/>
      <c r="H3" s="109"/>
      <c r="I3" s="109"/>
      <c r="J3" s="110"/>
    </row>
    <row r="4" spans="1:15" ht="23.25" hidden="1" customHeight="1" x14ac:dyDescent="0.2">
      <c r="A4" s="4"/>
      <c r="B4" s="111" t="s">
        <v>44</v>
      </c>
      <c r="C4" s="112"/>
      <c r="D4" s="113"/>
      <c r="E4" s="113"/>
      <c r="F4" s="114"/>
      <c r="G4" s="115"/>
      <c r="H4" s="114"/>
      <c r="I4" s="115"/>
      <c r="J4" s="116"/>
    </row>
    <row r="5" spans="1:15" ht="24" customHeight="1" x14ac:dyDescent="0.2">
      <c r="A5" s="4"/>
      <c r="B5" s="45" t="s">
        <v>21</v>
      </c>
      <c r="C5" s="5"/>
      <c r="D5" s="117"/>
      <c r="E5" s="25"/>
      <c r="F5" s="25"/>
      <c r="G5" s="25"/>
      <c r="H5" s="27" t="s">
        <v>33</v>
      </c>
      <c r="I5" s="117"/>
      <c r="J5" s="11"/>
    </row>
    <row r="6" spans="1:15" ht="15.75" customHeight="1" x14ac:dyDescent="0.2">
      <c r="A6" s="4"/>
      <c r="B6" s="39"/>
      <c r="C6" s="25"/>
      <c r="D6" s="117"/>
      <c r="E6" s="25"/>
      <c r="F6" s="25"/>
      <c r="G6" s="25"/>
      <c r="H6" s="27" t="s">
        <v>34</v>
      </c>
      <c r="I6" s="117"/>
      <c r="J6" s="11"/>
    </row>
    <row r="7" spans="1:15" ht="15.75" customHeight="1" x14ac:dyDescent="0.2">
      <c r="A7" s="4"/>
      <c r="B7" s="40"/>
      <c r="C7" s="118"/>
      <c r="D7" s="100"/>
      <c r="E7" s="32"/>
      <c r="F7" s="32"/>
      <c r="G7" s="32"/>
      <c r="H7" s="34"/>
      <c r="I7" s="32"/>
      <c r="J7" s="48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49"/>
      <c r="C10" s="26"/>
      <c r="D10" s="44"/>
      <c r="E10" s="52"/>
      <c r="F10" s="52"/>
      <c r="G10" s="50"/>
      <c r="H10" s="50"/>
      <c r="I10" s="51"/>
      <c r="J10" s="48"/>
    </row>
    <row r="11" spans="1:15" ht="24" customHeight="1" x14ac:dyDescent="0.2">
      <c r="A11" s="4"/>
      <c r="B11" s="45" t="s">
        <v>18</v>
      </c>
      <c r="C11" s="5"/>
      <c r="D11" s="119"/>
      <c r="E11" s="119"/>
      <c r="F11" s="119"/>
      <c r="G11" s="119"/>
      <c r="H11" s="27" t="s">
        <v>33</v>
      </c>
      <c r="I11" s="123"/>
      <c r="J11" s="11"/>
    </row>
    <row r="12" spans="1:15" ht="15.75" customHeight="1" x14ac:dyDescent="0.2">
      <c r="A12" s="4"/>
      <c r="B12" s="39"/>
      <c r="C12" s="25"/>
      <c r="D12" s="120"/>
      <c r="E12" s="120"/>
      <c r="F12" s="120"/>
      <c r="G12" s="120"/>
      <c r="H12" s="27" t="s">
        <v>34</v>
      </c>
      <c r="I12" s="123"/>
      <c r="J12" s="11"/>
    </row>
    <row r="13" spans="1:15" ht="15.75" customHeight="1" x14ac:dyDescent="0.2">
      <c r="A13" s="4"/>
      <c r="B13" s="40"/>
      <c r="C13" s="122"/>
      <c r="D13" s="121"/>
      <c r="E13" s="121"/>
      <c r="F13" s="121"/>
      <c r="G13" s="121"/>
      <c r="H13" s="28"/>
      <c r="I13" s="32"/>
      <c r="J13" s="48"/>
    </row>
    <row r="14" spans="1:15" ht="24" hidden="1" customHeight="1" x14ac:dyDescent="0.2">
      <c r="A14" s="4"/>
      <c r="B14" s="60" t="s">
        <v>20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4"/>
      <c r="B15" s="49" t="s">
        <v>31</v>
      </c>
      <c r="C15" s="66"/>
      <c r="D15" s="50"/>
      <c r="E15" s="79"/>
      <c r="F15" s="79"/>
      <c r="G15" s="94"/>
      <c r="H15" s="94"/>
      <c r="I15" s="94" t="s">
        <v>28</v>
      </c>
      <c r="J15" s="95"/>
    </row>
    <row r="16" spans="1:15" ht="23.25" customHeight="1" x14ac:dyDescent="0.2">
      <c r="A16" s="181" t="s">
        <v>23</v>
      </c>
      <c r="B16" s="182" t="s">
        <v>23</v>
      </c>
      <c r="C16" s="54"/>
      <c r="D16" s="55"/>
      <c r="E16" s="76"/>
      <c r="F16" s="77"/>
      <c r="G16" s="76"/>
      <c r="H16" s="77"/>
      <c r="I16" s="76">
        <f>SUMIF(F47:F49,A16,I47:I49)+SUMIF(F47:F49,"PSU",I47:I49)</f>
        <v>0</v>
      </c>
      <c r="J16" s="78"/>
    </row>
    <row r="17" spans="1:10" ht="23.25" customHeight="1" x14ac:dyDescent="0.2">
      <c r="A17" s="181" t="s">
        <v>24</v>
      </c>
      <c r="B17" s="182" t="s">
        <v>24</v>
      </c>
      <c r="C17" s="54"/>
      <c r="D17" s="55"/>
      <c r="E17" s="76"/>
      <c r="F17" s="77"/>
      <c r="G17" s="76"/>
      <c r="H17" s="77"/>
      <c r="I17" s="76">
        <f>SUMIF(F47:F49,A17,I47:I49)</f>
        <v>0</v>
      </c>
      <c r="J17" s="78"/>
    </row>
    <row r="18" spans="1:10" ht="23.25" customHeight="1" x14ac:dyDescent="0.2">
      <c r="A18" s="181" t="s">
        <v>25</v>
      </c>
      <c r="B18" s="182" t="s">
        <v>25</v>
      </c>
      <c r="C18" s="54"/>
      <c r="D18" s="55"/>
      <c r="E18" s="76"/>
      <c r="F18" s="77"/>
      <c r="G18" s="76"/>
      <c r="H18" s="77"/>
      <c r="I18" s="76">
        <f>SUMIF(F47:F49,A18,I47:I49)</f>
        <v>0</v>
      </c>
      <c r="J18" s="78"/>
    </row>
    <row r="19" spans="1:10" ht="23.25" customHeight="1" x14ac:dyDescent="0.2">
      <c r="A19" s="181" t="s">
        <v>57</v>
      </c>
      <c r="B19" s="182" t="s">
        <v>26</v>
      </c>
      <c r="C19" s="54"/>
      <c r="D19" s="55"/>
      <c r="E19" s="76"/>
      <c r="F19" s="77"/>
      <c r="G19" s="76"/>
      <c r="H19" s="77"/>
      <c r="I19" s="76">
        <f>SUMIF(F47:F49,A19,I47:I49)</f>
        <v>0</v>
      </c>
      <c r="J19" s="78"/>
    </row>
    <row r="20" spans="1:10" ht="23.25" customHeight="1" x14ac:dyDescent="0.2">
      <c r="A20" s="181" t="s">
        <v>58</v>
      </c>
      <c r="B20" s="182" t="s">
        <v>27</v>
      </c>
      <c r="C20" s="54"/>
      <c r="D20" s="55"/>
      <c r="E20" s="76"/>
      <c r="F20" s="77"/>
      <c r="G20" s="76"/>
      <c r="H20" s="77"/>
      <c r="I20" s="76">
        <f>SUMIF(F47:F49,A20,I47:I49)</f>
        <v>0</v>
      </c>
      <c r="J20" s="78"/>
    </row>
    <row r="21" spans="1:10" ht="23.25" customHeight="1" x14ac:dyDescent="0.2">
      <c r="A21" s="4"/>
      <c r="B21" s="68" t="s">
        <v>28</v>
      </c>
      <c r="C21" s="69"/>
      <c r="D21" s="70"/>
      <c r="E21" s="85"/>
      <c r="F21" s="93"/>
      <c r="G21" s="85"/>
      <c r="H21" s="93"/>
      <c r="I21" s="85">
        <f>SUM(I16:J20)</f>
        <v>0</v>
      </c>
      <c r="J21" s="86"/>
    </row>
    <row r="22" spans="1:10" ht="33" customHeight="1" x14ac:dyDescent="0.2">
      <c r="A22" s="4"/>
      <c r="B22" s="59" t="s">
        <v>32</v>
      </c>
      <c r="C22" s="54"/>
      <c r="D22" s="55"/>
      <c r="E22" s="58"/>
      <c r="F22" s="57"/>
      <c r="G22" s="261"/>
      <c r="H22" s="261"/>
      <c r="I22" s="261"/>
      <c r="J22" s="262"/>
    </row>
    <row r="23" spans="1:10" ht="23.25" customHeight="1" x14ac:dyDescent="0.2">
      <c r="A23" s="4"/>
      <c r="B23" s="53" t="s">
        <v>11</v>
      </c>
      <c r="C23" s="54"/>
      <c r="D23" s="55"/>
      <c r="E23" s="56">
        <v>12</v>
      </c>
      <c r="F23" s="57" t="s">
        <v>0</v>
      </c>
      <c r="G23" s="83">
        <f>ZakladDPHSniVypocet</f>
        <v>0</v>
      </c>
      <c r="H23" s="84"/>
      <c r="I23" s="84"/>
      <c r="J23" s="262" t="str">
        <f t="shared" ref="J23:J28" si="0">Mena</f>
        <v>CZK</v>
      </c>
    </row>
    <row r="24" spans="1:10" ht="23.25" customHeight="1" x14ac:dyDescent="0.2">
      <c r="A24" s="4"/>
      <c r="B24" s="53" t="s">
        <v>12</v>
      </c>
      <c r="C24" s="54"/>
      <c r="D24" s="55"/>
      <c r="E24" s="56">
        <f>SazbaDPH1</f>
        <v>12</v>
      </c>
      <c r="F24" s="57" t="s">
        <v>0</v>
      </c>
      <c r="G24" s="81">
        <f>ZakladDPHSni*SazbaDPH1/100</f>
        <v>0</v>
      </c>
      <c r="H24" s="82"/>
      <c r="I24" s="82"/>
      <c r="J24" s="262" t="str">
        <f t="shared" si="0"/>
        <v>CZK</v>
      </c>
    </row>
    <row r="25" spans="1:10" ht="23.25" customHeight="1" x14ac:dyDescent="0.2">
      <c r="A25" s="4"/>
      <c r="B25" s="53" t="s">
        <v>13</v>
      </c>
      <c r="C25" s="54"/>
      <c r="D25" s="55"/>
      <c r="E25" s="56">
        <v>21</v>
      </c>
      <c r="F25" s="57" t="s">
        <v>0</v>
      </c>
      <c r="G25" s="83">
        <f>ZakladDPHZaklVypocet</f>
        <v>0</v>
      </c>
      <c r="H25" s="84"/>
      <c r="I25" s="84"/>
      <c r="J25" s="262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0">
        <f>ZakladDPHZakl*SazbaDPH2/100</f>
        <v>0</v>
      </c>
      <c r="H26" s="91"/>
      <c r="I26" s="91"/>
      <c r="J26" s="263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2">
        <f>0</f>
        <v>0</v>
      </c>
      <c r="H27" s="92"/>
      <c r="I27" s="92"/>
      <c r="J27" s="264" t="str">
        <f t="shared" si="0"/>
        <v>CZK</v>
      </c>
    </row>
    <row r="28" spans="1:10" ht="27.75" hidden="1" customHeight="1" thickBot="1" x14ac:dyDescent="0.25">
      <c r="A28" s="4"/>
      <c r="B28" s="147" t="s">
        <v>22</v>
      </c>
      <c r="C28" s="148"/>
      <c r="D28" s="148"/>
      <c r="E28" s="149"/>
      <c r="F28" s="150"/>
      <c r="G28" s="152">
        <f>ZakladDPHSniVypocet+ZakladDPHZaklVypocet</f>
        <v>0</v>
      </c>
      <c r="H28" s="152"/>
      <c r="I28" s="152"/>
      <c r="J28" s="265" t="str">
        <f t="shared" si="0"/>
        <v>CZK</v>
      </c>
    </row>
    <row r="29" spans="1:10" ht="27.75" customHeight="1" thickBot="1" x14ac:dyDescent="0.25">
      <c r="A29" s="4"/>
      <c r="B29" s="147" t="s">
        <v>35</v>
      </c>
      <c r="C29" s="151"/>
      <c r="D29" s="151"/>
      <c r="E29" s="151"/>
      <c r="F29" s="151"/>
      <c r="G29" s="152">
        <f>ZakladDPHSni+DPHSni+ZakladDPHZakl+DPHZakl+Zaokrouhleni</f>
        <v>0</v>
      </c>
      <c r="H29" s="152"/>
      <c r="I29" s="152"/>
      <c r="J29" s="266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45896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5"/>
      <c r="E34" s="75"/>
      <c r="F34" s="30"/>
      <c r="G34" s="75"/>
      <c r="H34" s="75"/>
      <c r="I34" s="75"/>
      <c r="J34" s="36"/>
    </row>
    <row r="35" spans="1:10" ht="12.75" customHeight="1" x14ac:dyDescent="0.2">
      <c r="A35" s="4"/>
      <c r="B35" s="4"/>
      <c r="C35" s="5"/>
      <c r="D35" s="80" t="s">
        <v>2</v>
      </c>
      <c r="E35" s="80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1" t="s">
        <v>15</v>
      </c>
      <c r="C37" s="3"/>
      <c r="D37" s="3"/>
      <c r="E37" s="3"/>
      <c r="F37" s="139"/>
      <c r="G37" s="139"/>
      <c r="H37" s="139"/>
      <c r="I37" s="139"/>
      <c r="J37" s="3"/>
    </row>
    <row r="38" spans="1:10" ht="25.5" hidden="1" customHeight="1" x14ac:dyDescent="0.2">
      <c r="A38" s="126" t="s">
        <v>37</v>
      </c>
      <c r="B38" s="128" t="s">
        <v>16</v>
      </c>
      <c r="C38" s="129" t="s">
        <v>5</v>
      </c>
      <c r="D38" s="130"/>
      <c r="E38" s="130"/>
      <c r="F38" s="140" t="str">
        <f>B23</f>
        <v>Základ pro sníženou DPH</v>
      </c>
      <c r="G38" s="140" t="str">
        <f>B25</f>
        <v>Základ pro základní DPH</v>
      </c>
      <c r="H38" s="141" t="s">
        <v>17</v>
      </c>
      <c r="I38" s="141" t="s">
        <v>1</v>
      </c>
      <c r="J38" s="131" t="s">
        <v>0</v>
      </c>
    </row>
    <row r="39" spans="1:10" ht="25.5" hidden="1" customHeight="1" x14ac:dyDescent="0.2">
      <c r="A39" s="126">
        <v>1</v>
      </c>
      <c r="B39" s="132" t="s">
        <v>46</v>
      </c>
      <c r="C39" s="133" t="s">
        <v>45</v>
      </c>
      <c r="D39" s="134"/>
      <c r="E39" s="134"/>
      <c r="F39" s="142">
        <f>'Rozpočet Pol'!AC176</f>
        <v>0</v>
      </c>
      <c r="G39" s="143">
        <f>'Rozpočet Pol'!AD176</f>
        <v>0</v>
      </c>
      <c r="H39" s="144">
        <f>(F39*SazbaDPH1/100)+(G39*SazbaDPH2/100)</f>
        <v>0</v>
      </c>
      <c r="I39" s="144">
        <f>F39+G39+H39</f>
        <v>0</v>
      </c>
      <c r="J39" s="135" t="str">
        <f>IF(CenaCelkemVypocet=0,"",I39/CenaCelkemVypocet*100)</f>
        <v/>
      </c>
    </row>
    <row r="40" spans="1:10" ht="25.5" hidden="1" customHeight="1" x14ac:dyDescent="0.2">
      <c r="A40" s="126"/>
      <c r="B40" s="136" t="s">
        <v>47</v>
      </c>
      <c r="C40" s="137"/>
      <c r="D40" s="137"/>
      <c r="E40" s="138"/>
      <c r="F40" s="145">
        <f>SUMIF(A39:A39,"=1",F39:F39)</f>
        <v>0</v>
      </c>
      <c r="G40" s="146">
        <f>SUMIF(A39:A39,"=1",G39:G39)</f>
        <v>0</v>
      </c>
      <c r="H40" s="146">
        <f>SUMIF(A39:A39,"=1",H39:H39)</f>
        <v>0</v>
      </c>
      <c r="I40" s="146">
        <f>SUMIF(A39:A39,"=1",I39:I39)</f>
        <v>0</v>
      </c>
      <c r="J40" s="127">
        <f>SUMIF(A39:A39,"=1",J39:J39)</f>
        <v>0</v>
      </c>
    </row>
    <row r="44" spans="1:10" ht="15.75" x14ac:dyDescent="0.25">
      <c r="B44" s="153" t="s">
        <v>49</v>
      </c>
    </row>
    <row r="46" spans="1:10" ht="25.5" customHeight="1" x14ac:dyDescent="0.2">
      <c r="A46" s="154"/>
      <c r="B46" s="160" t="s">
        <v>16</v>
      </c>
      <c r="C46" s="160" t="s">
        <v>5</v>
      </c>
      <c r="D46" s="161"/>
      <c r="E46" s="161"/>
      <c r="F46" s="164" t="s">
        <v>50</v>
      </c>
      <c r="G46" s="164"/>
      <c r="H46" s="164"/>
      <c r="I46" s="165" t="s">
        <v>28</v>
      </c>
      <c r="J46" s="165"/>
    </row>
    <row r="47" spans="1:10" ht="25.5" customHeight="1" x14ac:dyDescent="0.2">
      <c r="A47" s="155"/>
      <c r="B47" s="166" t="s">
        <v>51</v>
      </c>
      <c r="C47" s="167" t="s">
        <v>52</v>
      </c>
      <c r="D47" s="168"/>
      <c r="E47" s="168"/>
      <c r="F47" s="172" t="s">
        <v>23</v>
      </c>
      <c r="G47" s="173"/>
      <c r="H47" s="267"/>
      <c r="I47" s="268">
        <f>'Rozpočet Pol'!G8</f>
        <v>0</v>
      </c>
      <c r="J47" s="268"/>
    </row>
    <row r="48" spans="1:10" ht="25.5" customHeight="1" x14ac:dyDescent="0.2">
      <c r="A48" s="155"/>
      <c r="B48" s="158" t="s">
        <v>53</v>
      </c>
      <c r="C48" s="157" t="s">
        <v>54</v>
      </c>
      <c r="D48" s="159"/>
      <c r="E48" s="159"/>
      <c r="F48" s="174" t="s">
        <v>23</v>
      </c>
      <c r="G48" s="175"/>
      <c r="H48" s="269"/>
      <c r="I48" s="270">
        <f>'Rozpočet Pol'!G118</f>
        <v>0</v>
      </c>
      <c r="J48" s="270"/>
    </row>
    <row r="49" spans="1:10" ht="25.5" customHeight="1" x14ac:dyDescent="0.2">
      <c r="A49" s="155"/>
      <c r="B49" s="169" t="s">
        <v>55</v>
      </c>
      <c r="C49" s="170" t="s">
        <v>56</v>
      </c>
      <c r="D49" s="171"/>
      <c r="E49" s="171"/>
      <c r="F49" s="176" t="s">
        <v>23</v>
      </c>
      <c r="G49" s="177"/>
      <c r="H49" s="271"/>
      <c r="I49" s="272">
        <f>'Rozpočet Pol'!G173</f>
        <v>0</v>
      </c>
      <c r="J49" s="272"/>
    </row>
    <row r="50" spans="1:10" ht="25.5" customHeight="1" x14ac:dyDescent="0.2">
      <c r="A50" s="156"/>
      <c r="B50" s="162" t="s">
        <v>1</v>
      </c>
      <c r="C50" s="162"/>
      <c r="D50" s="163"/>
      <c r="E50" s="163"/>
      <c r="F50" s="178"/>
      <c r="G50" s="179"/>
      <c r="H50" s="273"/>
      <c r="I50" s="274">
        <f>SUM(I47:I49)</f>
        <v>0</v>
      </c>
      <c r="J50" s="274"/>
    </row>
    <row r="51" spans="1:10" x14ac:dyDescent="0.2">
      <c r="F51" s="180"/>
      <c r="G51" s="125"/>
      <c r="H51" s="180"/>
      <c r="I51" s="125"/>
      <c r="J51" s="125"/>
    </row>
    <row r="52" spans="1:10" x14ac:dyDescent="0.2">
      <c r="F52" s="180"/>
      <c r="G52" s="125"/>
      <c r="H52" s="180"/>
      <c r="I52" s="125"/>
      <c r="J52" s="125"/>
    </row>
    <row r="53" spans="1:10" x14ac:dyDescent="0.2">
      <c r="F53" s="180"/>
      <c r="G53" s="125"/>
      <c r="H53" s="180"/>
      <c r="I53" s="125"/>
      <c r="J53" s="12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2CDFA-D474-4039-BF6F-5E3DB97257B4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3" t="s">
        <v>41</v>
      </c>
      <c r="B2" s="72"/>
      <c r="C2" s="98"/>
      <c r="D2" s="98"/>
      <c r="E2" s="98"/>
      <c r="F2" s="98"/>
      <c r="G2" s="99"/>
    </row>
    <row r="3" spans="1:7" ht="24.95" hidden="1" customHeight="1" x14ac:dyDescent="0.2">
      <c r="A3" s="73" t="s">
        <v>7</v>
      </c>
      <c r="B3" s="72"/>
      <c r="C3" s="98"/>
      <c r="D3" s="98"/>
      <c r="E3" s="98"/>
      <c r="F3" s="98"/>
      <c r="G3" s="99"/>
    </row>
    <row r="4" spans="1:7" ht="24.95" hidden="1" customHeight="1" x14ac:dyDescent="0.2">
      <c r="A4" s="73" t="s">
        <v>8</v>
      </c>
      <c r="B4" s="72"/>
      <c r="C4" s="98"/>
      <c r="D4" s="98"/>
      <c r="E4" s="98"/>
      <c r="F4" s="98"/>
      <c r="G4" s="9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9D8EC-0C32-4E61-9CD1-1BDCFA0740E0}">
  <sheetPr>
    <outlinePr summaryBelow="0"/>
  </sheetPr>
  <dimension ref="A1:BH186"/>
  <sheetViews>
    <sheetView tabSelected="1" workbookViewId="0">
      <selection activeCell="Q15" sqref="Q15"/>
    </sheetView>
  </sheetViews>
  <sheetFormatPr defaultRowHeight="12.75" outlineLevelRow="1" x14ac:dyDescent="0.2"/>
  <cols>
    <col min="1" max="1" width="4.28515625" customWidth="1"/>
    <col min="2" max="2" width="14.42578125" style="124" customWidth="1"/>
    <col min="3" max="3" width="38.28515625" style="12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3" t="s">
        <v>6</v>
      </c>
      <c r="B1" s="183"/>
      <c r="C1" s="183"/>
      <c r="D1" s="183"/>
      <c r="E1" s="183"/>
      <c r="F1" s="183"/>
      <c r="G1" s="183"/>
      <c r="AE1" t="s">
        <v>60</v>
      </c>
    </row>
    <row r="2" spans="1:60" ht="24.95" customHeight="1" x14ac:dyDescent="0.2">
      <c r="A2" s="190" t="s">
        <v>59</v>
      </c>
      <c r="B2" s="184"/>
      <c r="C2" s="185" t="s">
        <v>45</v>
      </c>
      <c r="D2" s="186"/>
      <c r="E2" s="186"/>
      <c r="F2" s="186"/>
      <c r="G2" s="192"/>
      <c r="AE2" t="s">
        <v>61</v>
      </c>
    </row>
    <row r="3" spans="1:60" ht="24.95" hidden="1" customHeight="1" x14ac:dyDescent="0.2">
      <c r="A3" s="191" t="s">
        <v>7</v>
      </c>
      <c r="B3" s="189"/>
      <c r="C3" s="187"/>
      <c r="D3" s="188"/>
      <c r="E3" s="188"/>
      <c r="F3" s="188"/>
      <c r="G3" s="193"/>
      <c r="AE3" t="s">
        <v>62</v>
      </c>
    </row>
    <row r="4" spans="1:60" ht="24.95" hidden="1" customHeight="1" x14ac:dyDescent="0.2">
      <c r="A4" s="191" t="s">
        <v>8</v>
      </c>
      <c r="B4" s="189"/>
      <c r="C4" s="187"/>
      <c r="D4" s="188"/>
      <c r="E4" s="188"/>
      <c r="F4" s="188"/>
      <c r="G4" s="193"/>
      <c r="AE4" t="s">
        <v>63</v>
      </c>
    </row>
    <row r="5" spans="1:60" hidden="1" x14ac:dyDescent="0.2">
      <c r="A5" s="194" t="s">
        <v>64</v>
      </c>
      <c r="B5" s="195"/>
      <c r="C5" s="196"/>
      <c r="D5" s="197"/>
      <c r="E5" s="197"/>
      <c r="F5" s="197"/>
      <c r="G5" s="198"/>
      <c r="AE5" t="s">
        <v>65</v>
      </c>
    </row>
    <row r="7" spans="1:60" ht="38.25" x14ac:dyDescent="0.2">
      <c r="A7" s="203" t="s">
        <v>66</v>
      </c>
      <c r="B7" s="204" t="s">
        <v>67</v>
      </c>
      <c r="C7" s="204" t="s">
        <v>68</v>
      </c>
      <c r="D7" s="203" t="s">
        <v>69</v>
      </c>
      <c r="E7" s="203" t="s">
        <v>70</v>
      </c>
      <c r="F7" s="199" t="s">
        <v>71</v>
      </c>
      <c r="G7" s="216" t="s">
        <v>28</v>
      </c>
      <c r="H7" s="217" t="s">
        <v>29</v>
      </c>
      <c r="I7" s="217" t="s">
        <v>72</v>
      </c>
      <c r="J7" s="217" t="s">
        <v>30</v>
      </c>
      <c r="K7" s="217" t="s">
        <v>73</v>
      </c>
      <c r="L7" s="217" t="s">
        <v>74</v>
      </c>
      <c r="M7" s="217" t="s">
        <v>75</v>
      </c>
      <c r="N7" s="217" t="s">
        <v>76</v>
      </c>
      <c r="O7" s="217" t="s">
        <v>77</v>
      </c>
      <c r="P7" s="217" t="s">
        <v>78</v>
      </c>
      <c r="Q7" s="217" t="s">
        <v>79</v>
      </c>
      <c r="R7" s="217" t="s">
        <v>80</v>
      </c>
      <c r="S7" s="217" t="s">
        <v>81</v>
      </c>
      <c r="T7" s="217" t="s">
        <v>82</v>
      </c>
      <c r="U7" s="206" t="s">
        <v>83</v>
      </c>
    </row>
    <row r="8" spans="1:60" x14ac:dyDescent="0.2">
      <c r="A8" s="218" t="s">
        <v>84</v>
      </c>
      <c r="B8" s="219" t="s">
        <v>51</v>
      </c>
      <c r="C8" s="220" t="s">
        <v>52</v>
      </c>
      <c r="D8" s="221"/>
      <c r="E8" s="251"/>
      <c r="F8" s="251"/>
      <c r="G8" s="251">
        <f>SUMIF(AE9:AE117,"&lt;&gt;NOR",G9:G117)</f>
        <v>0</v>
      </c>
      <c r="H8" s="251"/>
      <c r="I8" s="251">
        <f>SUM(I9:I117)</f>
        <v>0</v>
      </c>
      <c r="J8" s="251"/>
      <c r="K8" s="251">
        <f>SUM(K9:K117)</f>
        <v>0</v>
      </c>
      <c r="L8" s="251"/>
      <c r="M8" s="251">
        <f>SUM(M9:M117)</f>
        <v>0</v>
      </c>
      <c r="N8" s="251"/>
      <c r="O8" s="251">
        <f>SUM(O9:O117)</f>
        <v>6.3640000000000002E-2</v>
      </c>
      <c r="P8" s="251"/>
      <c r="Q8" s="251">
        <f>SUM(Q9:Q117)</f>
        <v>0</v>
      </c>
      <c r="R8" s="205"/>
      <c r="S8" s="205"/>
      <c r="T8" s="218"/>
      <c r="U8" s="205">
        <f>SUM(U9:U117)</f>
        <v>631.58000000000004</v>
      </c>
      <c r="AE8" t="s">
        <v>85</v>
      </c>
    </row>
    <row r="9" spans="1:60" outlineLevel="1" x14ac:dyDescent="0.2">
      <c r="A9" s="201">
        <v>1</v>
      </c>
      <c r="B9" s="207" t="s">
        <v>86</v>
      </c>
      <c r="C9" s="240" t="s">
        <v>87</v>
      </c>
      <c r="D9" s="209" t="s">
        <v>88</v>
      </c>
      <c r="E9" s="252">
        <v>10</v>
      </c>
      <c r="F9" s="253">
        <f>H9+J9</f>
        <v>0</v>
      </c>
      <c r="G9" s="252">
        <f>ROUND(E9*F9,2)</f>
        <v>0</v>
      </c>
      <c r="H9" s="252"/>
      <c r="I9" s="252">
        <f>ROUND(E9*H9,2)</f>
        <v>0</v>
      </c>
      <c r="J9" s="252"/>
      <c r="K9" s="252">
        <f>ROUND(E9*J9,2)</f>
        <v>0</v>
      </c>
      <c r="L9" s="252">
        <v>21</v>
      </c>
      <c r="M9" s="252">
        <f>G9*(1+L9/100)</f>
        <v>0</v>
      </c>
      <c r="N9" s="252">
        <v>5.0000000000000002E-5</v>
      </c>
      <c r="O9" s="252">
        <f>ROUND(E9*N9,5)</f>
        <v>5.0000000000000001E-4</v>
      </c>
      <c r="P9" s="252">
        <v>0</v>
      </c>
      <c r="Q9" s="252">
        <f>ROUND(E9*P9,5)</f>
        <v>0</v>
      </c>
      <c r="R9" s="210"/>
      <c r="S9" s="210"/>
      <c r="T9" s="211">
        <v>1.655</v>
      </c>
      <c r="U9" s="210">
        <f>ROUND(E9*T9,2)</f>
        <v>16.55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89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01">
        <v>2</v>
      </c>
      <c r="B10" s="207" t="s">
        <v>90</v>
      </c>
      <c r="C10" s="240" t="s">
        <v>91</v>
      </c>
      <c r="D10" s="209" t="s">
        <v>88</v>
      </c>
      <c r="E10" s="252">
        <v>10</v>
      </c>
      <c r="F10" s="253">
        <f>H10+J10</f>
        <v>0</v>
      </c>
      <c r="G10" s="252">
        <f>ROUND(E10*F10,2)</f>
        <v>0</v>
      </c>
      <c r="H10" s="252"/>
      <c r="I10" s="252">
        <f>ROUND(E10*H10,2)</f>
        <v>0</v>
      </c>
      <c r="J10" s="252"/>
      <c r="K10" s="252">
        <f>ROUND(E10*J10,2)</f>
        <v>0</v>
      </c>
      <c r="L10" s="252">
        <v>21</v>
      </c>
      <c r="M10" s="252">
        <f>G10*(1+L10/100)</f>
        <v>0</v>
      </c>
      <c r="N10" s="252">
        <v>0</v>
      </c>
      <c r="O10" s="252">
        <f>ROUND(E10*N10,5)</f>
        <v>0</v>
      </c>
      <c r="P10" s="252">
        <v>0</v>
      </c>
      <c r="Q10" s="252">
        <f>ROUND(E10*P10,5)</f>
        <v>0</v>
      </c>
      <c r="R10" s="210"/>
      <c r="S10" s="210"/>
      <c r="T10" s="211">
        <v>0.30299999999999999</v>
      </c>
      <c r="U10" s="210">
        <f>ROUND(E10*T10,2)</f>
        <v>3.03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89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 x14ac:dyDescent="0.2">
      <c r="A11" s="201">
        <v>3</v>
      </c>
      <c r="B11" s="207" t="s">
        <v>92</v>
      </c>
      <c r="C11" s="240" t="s">
        <v>93</v>
      </c>
      <c r="D11" s="209" t="s">
        <v>88</v>
      </c>
      <c r="E11" s="252">
        <v>40</v>
      </c>
      <c r="F11" s="253">
        <f>H11+J11</f>
        <v>0</v>
      </c>
      <c r="G11" s="252">
        <f>ROUND(E11*F11,2)</f>
        <v>0</v>
      </c>
      <c r="H11" s="252"/>
      <c r="I11" s="252">
        <f>ROUND(E11*H11,2)</f>
        <v>0</v>
      </c>
      <c r="J11" s="252"/>
      <c r="K11" s="252">
        <f>ROUND(E11*J11,2)</f>
        <v>0</v>
      </c>
      <c r="L11" s="252">
        <v>21</v>
      </c>
      <c r="M11" s="252">
        <f>G11*(1+L11/100)</f>
        <v>0</v>
      </c>
      <c r="N11" s="252">
        <v>0</v>
      </c>
      <c r="O11" s="252">
        <f>ROUND(E11*N11,5)</f>
        <v>0</v>
      </c>
      <c r="P11" s="252">
        <v>0</v>
      </c>
      <c r="Q11" s="252">
        <f>ROUND(E11*P11,5)</f>
        <v>0</v>
      </c>
      <c r="R11" s="210"/>
      <c r="S11" s="210"/>
      <c r="T11" s="211">
        <v>0</v>
      </c>
      <c r="U11" s="210">
        <f>ROUND(E11*T11,2)</f>
        <v>0</v>
      </c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89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01">
        <v>4</v>
      </c>
      <c r="B12" s="207" t="s">
        <v>94</v>
      </c>
      <c r="C12" s="240" t="s">
        <v>95</v>
      </c>
      <c r="D12" s="209" t="s">
        <v>96</v>
      </c>
      <c r="E12" s="252">
        <v>2</v>
      </c>
      <c r="F12" s="253">
        <f>H12+J12</f>
        <v>0</v>
      </c>
      <c r="G12" s="252">
        <f>ROUND(E12*F12,2)</f>
        <v>0</v>
      </c>
      <c r="H12" s="252"/>
      <c r="I12" s="252">
        <f>ROUND(E12*H12,2)</f>
        <v>0</v>
      </c>
      <c r="J12" s="252"/>
      <c r="K12" s="252">
        <f>ROUND(E12*J12,2)</f>
        <v>0</v>
      </c>
      <c r="L12" s="252">
        <v>21</v>
      </c>
      <c r="M12" s="252">
        <f>G12*(1+L12/100)</f>
        <v>0</v>
      </c>
      <c r="N12" s="252">
        <v>0</v>
      </c>
      <c r="O12" s="252">
        <f>ROUND(E12*N12,5)</f>
        <v>0</v>
      </c>
      <c r="P12" s="252">
        <v>0</v>
      </c>
      <c r="Q12" s="252">
        <f>ROUND(E12*P12,5)</f>
        <v>0</v>
      </c>
      <c r="R12" s="210"/>
      <c r="S12" s="210"/>
      <c r="T12" s="211">
        <v>0</v>
      </c>
      <c r="U12" s="210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89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 x14ac:dyDescent="0.2">
      <c r="A13" s="201"/>
      <c r="B13" s="207"/>
      <c r="C13" s="241" t="s">
        <v>97</v>
      </c>
      <c r="D13" s="212"/>
      <c r="E13" s="254">
        <v>2</v>
      </c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10"/>
      <c r="S13" s="210"/>
      <c r="T13" s="211"/>
      <c r="U13" s="210"/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98</v>
      </c>
      <c r="AF13" s="200">
        <v>0</v>
      </c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ht="22.5" outlineLevel="1" x14ac:dyDescent="0.2">
      <c r="A14" s="201">
        <v>5</v>
      </c>
      <c r="B14" s="207" t="s">
        <v>99</v>
      </c>
      <c r="C14" s="240" t="s">
        <v>100</v>
      </c>
      <c r="D14" s="209" t="s">
        <v>96</v>
      </c>
      <c r="E14" s="252">
        <v>1001.069</v>
      </c>
      <c r="F14" s="253">
        <f>H14+J14</f>
        <v>0</v>
      </c>
      <c r="G14" s="252">
        <f>ROUND(E14*F14,2)</f>
        <v>0</v>
      </c>
      <c r="H14" s="252"/>
      <c r="I14" s="252">
        <f>ROUND(E14*H14,2)</f>
        <v>0</v>
      </c>
      <c r="J14" s="252"/>
      <c r="K14" s="252">
        <f>ROUND(E14*J14,2)</f>
        <v>0</v>
      </c>
      <c r="L14" s="252">
        <v>21</v>
      </c>
      <c r="M14" s="252">
        <f>G14*(1+L14/100)</f>
        <v>0</v>
      </c>
      <c r="N14" s="252">
        <v>0</v>
      </c>
      <c r="O14" s="252">
        <f>ROUND(E14*N14,5)</f>
        <v>0</v>
      </c>
      <c r="P14" s="252">
        <v>0</v>
      </c>
      <c r="Q14" s="252">
        <f>ROUND(E14*P14,5)</f>
        <v>0</v>
      </c>
      <c r="R14" s="210"/>
      <c r="S14" s="210"/>
      <c r="T14" s="211">
        <v>0.122</v>
      </c>
      <c r="U14" s="210">
        <f>ROUND(E14*T14,2)</f>
        <v>122.13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89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ht="33.75" outlineLevel="1" x14ac:dyDescent="0.2">
      <c r="A15" s="201"/>
      <c r="B15" s="207"/>
      <c r="C15" s="241" t="s">
        <v>101</v>
      </c>
      <c r="D15" s="212"/>
      <c r="E15" s="254">
        <v>32.769500000000001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10"/>
      <c r="S15" s="210"/>
      <c r="T15" s="211"/>
      <c r="U15" s="210"/>
      <c r="V15" s="200"/>
      <c r="W15" s="200"/>
      <c r="X15" s="200"/>
      <c r="Y15" s="200"/>
      <c r="Z15" s="200"/>
      <c r="AA15" s="200"/>
      <c r="AB15" s="200"/>
      <c r="AC15" s="200"/>
      <c r="AD15" s="200"/>
      <c r="AE15" s="200" t="s">
        <v>98</v>
      </c>
      <c r="AF15" s="200">
        <v>0</v>
      </c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</row>
    <row r="16" spans="1:60" ht="33.75" outlineLevel="1" x14ac:dyDescent="0.2">
      <c r="A16" s="201"/>
      <c r="B16" s="207"/>
      <c r="C16" s="241" t="s">
        <v>102</v>
      </c>
      <c r="D16" s="212"/>
      <c r="E16" s="254">
        <v>42.506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10"/>
      <c r="S16" s="210"/>
      <c r="T16" s="211"/>
      <c r="U16" s="210"/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98</v>
      </c>
      <c r="AF16" s="200">
        <v>0</v>
      </c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ht="33.75" outlineLevel="1" x14ac:dyDescent="0.2">
      <c r="A17" s="201"/>
      <c r="B17" s="207"/>
      <c r="C17" s="241" t="s">
        <v>103</v>
      </c>
      <c r="D17" s="212"/>
      <c r="E17" s="254">
        <v>50.387500000000003</v>
      </c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10"/>
      <c r="S17" s="210"/>
      <c r="T17" s="211"/>
      <c r="U17" s="210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98</v>
      </c>
      <c r="AF17" s="200">
        <v>0</v>
      </c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ht="45" outlineLevel="1" x14ac:dyDescent="0.2">
      <c r="A18" s="201"/>
      <c r="B18" s="207"/>
      <c r="C18" s="241" t="s">
        <v>104</v>
      </c>
      <c r="D18" s="212"/>
      <c r="E18" s="254">
        <v>90.900499999999994</v>
      </c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10"/>
      <c r="S18" s="210"/>
      <c r="T18" s="211"/>
      <c r="U18" s="210"/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98</v>
      </c>
      <c r="AF18" s="200">
        <v>0</v>
      </c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outlineLevel="1" x14ac:dyDescent="0.2">
      <c r="A19" s="201"/>
      <c r="B19" s="207"/>
      <c r="C19" s="241" t="s">
        <v>105</v>
      </c>
      <c r="D19" s="212"/>
      <c r="E19" s="254">
        <v>10.333500000000001</v>
      </c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10"/>
      <c r="S19" s="210"/>
      <c r="T19" s="211"/>
      <c r="U19" s="210"/>
      <c r="V19" s="200"/>
      <c r="W19" s="200"/>
      <c r="X19" s="200"/>
      <c r="Y19" s="200"/>
      <c r="Z19" s="200"/>
      <c r="AA19" s="200"/>
      <c r="AB19" s="200"/>
      <c r="AC19" s="200"/>
      <c r="AD19" s="200"/>
      <c r="AE19" s="200" t="s">
        <v>98</v>
      </c>
      <c r="AF19" s="200">
        <v>0</v>
      </c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ht="33.75" outlineLevel="1" x14ac:dyDescent="0.2">
      <c r="A20" s="201"/>
      <c r="B20" s="207"/>
      <c r="C20" s="241" t="s">
        <v>106</v>
      </c>
      <c r="D20" s="212"/>
      <c r="E20" s="254">
        <v>82.977000000000004</v>
      </c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10"/>
      <c r="S20" s="210"/>
      <c r="T20" s="211"/>
      <c r="U20" s="210"/>
      <c r="V20" s="200"/>
      <c r="W20" s="200"/>
      <c r="X20" s="200"/>
      <c r="Y20" s="200"/>
      <c r="Z20" s="200"/>
      <c r="AA20" s="200"/>
      <c r="AB20" s="200"/>
      <c r="AC20" s="200"/>
      <c r="AD20" s="200"/>
      <c r="AE20" s="200" t="s">
        <v>98</v>
      </c>
      <c r="AF20" s="200">
        <v>0</v>
      </c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outlineLevel="1" x14ac:dyDescent="0.2">
      <c r="A21" s="201"/>
      <c r="B21" s="207"/>
      <c r="C21" s="241" t="s">
        <v>107</v>
      </c>
      <c r="D21" s="212"/>
      <c r="E21" s="254">
        <v>12.24</v>
      </c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10"/>
      <c r="S21" s="210"/>
      <c r="T21" s="211"/>
      <c r="U21" s="210"/>
      <c r="V21" s="200"/>
      <c r="W21" s="200"/>
      <c r="X21" s="200"/>
      <c r="Y21" s="200"/>
      <c r="Z21" s="200"/>
      <c r="AA21" s="200"/>
      <c r="AB21" s="200"/>
      <c r="AC21" s="200"/>
      <c r="AD21" s="200"/>
      <c r="AE21" s="200" t="s">
        <v>98</v>
      </c>
      <c r="AF21" s="200">
        <v>0</v>
      </c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outlineLevel="1" x14ac:dyDescent="0.2">
      <c r="A22" s="201"/>
      <c r="B22" s="207"/>
      <c r="C22" s="241" t="s">
        <v>108</v>
      </c>
      <c r="D22" s="212"/>
      <c r="E22" s="254">
        <v>18</v>
      </c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10"/>
      <c r="S22" s="210"/>
      <c r="T22" s="211"/>
      <c r="U22" s="210"/>
      <c r="V22" s="200"/>
      <c r="W22" s="200"/>
      <c r="X22" s="200"/>
      <c r="Y22" s="200"/>
      <c r="Z22" s="200"/>
      <c r="AA22" s="200"/>
      <c r="AB22" s="200"/>
      <c r="AC22" s="200"/>
      <c r="AD22" s="200"/>
      <c r="AE22" s="200" t="s">
        <v>98</v>
      </c>
      <c r="AF22" s="200">
        <v>0</v>
      </c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 x14ac:dyDescent="0.2">
      <c r="A23" s="201"/>
      <c r="B23" s="207"/>
      <c r="C23" s="241" t="s">
        <v>109</v>
      </c>
      <c r="D23" s="212"/>
      <c r="E23" s="254">
        <v>30.5185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10"/>
      <c r="S23" s="210"/>
      <c r="T23" s="211"/>
      <c r="U23" s="210"/>
      <c r="V23" s="200"/>
      <c r="W23" s="200"/>
      <c r="X23" s="200"/>
      <c r="Y23" s="200"/>
      <c r="Z23" s="200"/>
      <c r="AA23" s="200"/>
      <c r="AB23" s="200"/>
      <c r="AC23" s="200"/>
      <c r="AD23" s="200"/>
      <c r="AE23" s="200" t="s">
        <v>98</v>
      </c>
      <c r="AF23" s="200">
        <v>0</v>
      </c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outlineLevel="1" x14ac:dyDescent="0.2">
      <c r="A24" s="201"/>
      <c r="B24" s="207"/>
      <c r="C24" s="241" t="s">
        <v>110</v>
      </c>
      <c r="D24" s="212"/>
      <c r="E24" s="254">
        <v>8.24</v>
      </c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210"/>
      <c r="S24" s="210"/>
      <c r="T24" s="211"/>
      <c r="U24" s="210"/>
      <c r="V24" s="200"/>
      <c r="W24" s="200"/>
      <c r="X24" s="200"/>
      <c r="Y24" s="200"/>
      <c r="Z24" s="200"/>
      <c r="AA24" s="200"/>
      <c r="AB24" s="200"/>
      <c r="AC24" s="200"/>
      <c r="AD24" s="200"/>
      <c r="AE24" s="200" t="s">
        <v>98</v>
      </c>
      <c r="AF24" s="200">
        <v>0</v>
      </c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outlineLevel="1" x14ac:dyDescent="0.2">
      <c r="A25" s="201"/>
      <c r="B25" s="207"/>
      <c r="C25" s="241" t="s">
        <v>111</v>
      </c>
      <c r="D25" s="212"/>
      <c r="E25" s="254">
        <v>9.5579999999999998</v>
      </c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10"/>
      <c r="S25" s="210"/>
      <c r="T25" s="211"/>
      <c r="U25" s="210"/>
      <c r="V25" s="200"/>
      <c r="W25" s="200"/>
      <c r="X25" s="200"/>
      <c r="Y25" s="200"/>
      <c r="Z25" s="200"/>
      <c r="AA25" s="200"/>
      <c r="AB25" s="200"/>
      <c r="AC25" s="200"/>
      <c r="AD25" s="200"/>
      <c r="AE25" s="200" t="s">
        <v>98</v>
      </c>
      <c r="AF25" s="200">
        <v>0</v>
      </c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 outlineLevel="1" x14ac:dyDescent="0.2">
      <c r="A26" s="201"/>
      <c r="B26" s="207"/>
      <c r="C26" s="241" t="s">
        <v>112</v>
      </c>
      <c r="D26" s="212"/>
      <c r="E26" s="254">
        <v>22.623999999999999</v>
      </c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10"/>
      <c r="S26" s="210"/>
      <c r="T26" s="211"/>
      <c r="U26" s="210"/>
      <c r="V26" s="200"/>
      <c r="W26" s="200"/>
      <c r="X26" s="200"/>
      <c r="Y26" s="200"/>
      <c r="Z26" s="200"/>
      <c r="AA26" s="200"/>
      <c r="AB26" s="200"/>
      <c r="AC26" s="200"/>
      <c r="AD26" s="200"/>
      <c r="AE26" s="200" t="s">
        <v>98</v>
      </c>
      <c r="AF26" s="200">
        <v>0</v>
      </c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outlineLevel="1" x14ac:dyDescent="0.2">
      <c r="A27" s="201"/>
      <c r="B27" s="207"/>
      <c r="C27" s="241" t="s">
        <v>113</v>
      </c>
      <c r="D27" s="212"/>
      <c r="E27" s="254">
        <v>11.526</v>
      </c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10"/>
      <c r="S27" s="210"/>
      <c r="T27" s="211"/>
      <c r="U27" s="210"/>
      <c r="V27" s="200"/>
      <c r="W27" s="200"/>
      <c r="X27" s="200"/>
      <c r="Y27" s="200"/>
      <c r="Z27" s="200"/>
      <c r="AA27" s="200"/>
      <c r="AB27" s="200"/>
      <c r="AC27" s="200"/>
      <c r="AD27" s="200"/>
      <c r="AE27" s="200" t="s">
        <v>98</v>
      </c>
      <c r="AF27" s="200">
        <v>0</v>
      </c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 x14ac:dyDescent="0.2">
      <c r="A28" s="201"/>
      <c r="B28" s="207"/>
      <c r="C28" s="241" t="s">
        <v>114</v>
      </c>
      <c r="D28" s="212"/>
      <c r="E28" s="254">
        <v>16.673500000000001</v>
      </c>
      <c r="F28" s="252"/>
      <c r="G28" s="252"/>
      <c r="H28" s="252"/>
      <c r="I28" s="252"/>
      <c r="J28" s="252"/>
      <c r="K28" s="252"/>
      <c r="L28" s="252"/>
      <c r="M28" s="252"/>
      <c r="N28" s="252"/>
      <c r="O28" s="252"/>
      <c r="P28" s="252"/>
      <c r="Q28" s="252"/>
      <c r="R28" s="210"/>
      <c r="S28" s="210"/>
      <c r="T28" s="211"/>
      <c r="U28" s="210"/>
      <c r="V28" s="200"/>
      <c r="W28" s="200"/>
      <c r="X28" s="200"/>
      <c r="Y28" s="200"/>
      <c r="Z28" s="200"/>
      <c r="AA28" s="200"/>
      <c r="AB28" s="200"/>
      <c r="AC28" s="200"/>
      <c r="AD28" s="200"/>
      <c r="AE28" s="200" t="s">
        <v>98</v>
      </c>
      <c r="AF28" s="200">
        <v>0</v>
      </c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ht="33.75" outlineLevel="1" x14ac:dyDescent="0.2">
      <c r="A29" s="201"/>
      <c r="B29" s="207"/>
      <c r="C29" s="241" t="s">
        <v>115</v>
      </c>
      <c r="D29" s="212"/>
      <c r="E29" s="254">
        <v>35.856499999999997</v>
      </c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10"/>
      <c r="S29" s="210"/>
      <c r="T29" s="211"/>
      <c r="U29" s="210"/>
      <c r="V29" s="200"/>
      <c r="W29" s="200"/>
      <c r="X29" s="200"/>
      <c r="Y29" s="200"/>
      <c r="Z29" s="200"/>
      <c r="AA29" s="200"/>
      <c r="AB29" s="200"/>
      <c r="AC29" s="200"/>
      <c r="AD29" s="200"/>
      <c r="AE29" s="200" t="s">
        <v>98</v>
      </c>
      <c r="AF29" s="200">
        <v>0</v>
      </c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outlineLevel="1" x14ac:dyDescent="0.2">
      <c r="A30" s="201"/>
      <c r="B30" s="207"/>
      <c r="C30" s="241" t="s">
        <v>116</v>
      </c>
      <c r="D30" s="212"/>
      <c r="E30" s="254">
        <v>23.99</v>
      </c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10"/>
      <c r="S30" s="210"/>
      <c r="T30" s="211"/>
      <c r="U30" s="210"/>
      <c r="V30" s="200"/>
      <c r="W30" s="200"/>
      <c r="X30" s="200"/>
      <c r="Y30" s="200"/>
      <c r="Z30" s="200"/>
      <c r="AA30" s="200"/>
      <c r="AB30" s="200"/>
      <c r="AC30" s="200"/>
      <c r="AD30" s="200"/>
      <c r="AE30" s="200" t="s">
        <v>98</v>
      </c>
      <c r="AF30" s="200">
        <v>0</v>
      </c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ht="33.75" outlineLevel="1" x14ac:dyDescent="0.2">
      <c r="A31" s="201"/>
      <c r="B31" s="207"/>
      <c r="C31" s="241" t="s">
        <v>117</v>
      </c>
      <c r="D31" s="212"/>
      <c r="E31" s="254">
        <v>35.26</v>
      </c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10"/>
      <c r="S31" s="210"/>
      <c r="T31" s="211"/>
      <c r="U31" s="210"/>
      <c r="V31" s="200"/>
      <c r="W31" s="200"/>
      <c r="X31" s="200"/>
      <c r="Y31" s="200"/>
      <c r="Z31" s="200"/>
      <c r="AA31" s="200"/>
      <c r="AB31" s="200"/>
      <c r="AC31" s="200"/>
      <c r="AD31" s="200"/>
      <c r="AE31" s="200" t="s">
        <v>98</v>
      </c>
      <c r="AF31" s="200">
        <v>0</v>
      </c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</row>
    <row r="32" spans="1:60" outlineLevel="1" x14ac:dyDescent="0.2">
      <c r="A32" s="201"/>
      <c r="B32" s="207"/>
      <c r="C32" s="241" t="s">
        <v>118</v>
      </c>
      <c r="D32" s="212"/>
      <c r="E32" s="254">
        <v>10.185</v>
      </c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10"/>
      <c r="S32" s="210"/>
      <c r="T32" s="211"/>
      <c r="U32" s="210"/>
      <c r="V32" s="200"/>
      <c r="W32" s="200"/>
      <c r="X32" s="200"/>
      <c r="Y32" s="200"/>
      <c r="Z32" s="200"/>
      <c r="AA32" s="200"/>
      <c r="AB32" s="200"/>
      <c r="AC32" s="200"/>
      <c r="AD32" s="200"/>
      <c r="AE32" s="200" t="s">
        <v>98</v>
      </c>
      <c r="AF32" s="200">
        <v>0</v>
      </c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ht="33.75" outlineLevel="1" x14ac:dyDescent="0.2">
      <c r="A33" s="201"/>
      <c r="B33" s="207"/>
      <c r="C33" s="241" t="s">
        <v>119</v>
      </c>
      <c r="D33" s="212"/>
      <c r="E33" s="254">
        <v>157.15700000000001</v>
      </c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10"/>
      <c r="S33" s="210"/>
      <c r="T33" s="211"/>
      <c r="U33" s="210"/>
      <c r="V33" s="200"/>
      <c r="W33" s="200"/>
      <c r="X33" s="200"/>
      <c r="Y33" s="200"/>
      <c r="Z33" s="200"/>
      <c r="AA33" s="200"/>
      <c r="AB33" s="200"/>
      <c r="AC33" s="200"/>
      <c r="AD33" s="200"/>
      <c r="AE33" s="200" t="s">
        <v>98</v>
      </c>
      <c r="AF33" s="200">
        <v>0</v>
      </c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ht="33.75" outlineLevel="1" x14ac:dyDescent="0.2">
      <c r="A34" s="201"/>
      <c r="B34" s="207"/>
      <c r="C34" s="241" t="s">
        <v>120</v>
      </c>
      <c r="D34" s="212"/>
      <c r="E34" s="254">
        <v>161.52600000000001</v>
      </c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10"/>
      <c r="S34" s="210"/>
      <c r="T34" s="211"/>
      <c r="U34" s="210"/>
      <c r="V34" s="200"/>
      <c r="W34" s="200"/>
      <c r="X34" s="200"/>
      <c r="Y34" s="200"/>
      <c r="Z34" s="200"/>
      <c r="AA34" s="200"/>
      <c r="AB34" s="200"/>
      <c r="AC34" s="200"/>
      <c r="AD34" s="200"/>
      <c r="AE34" s="200" t="s">
        <v>98</v>
      </c>
      <c r="AF34" s="200">
        <v>0</v>
      </c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ht="33.75" outlineLevel="1" x14ac:dyDescent="0.2">
      <c r="A35" s="201"/>
      <c r="B35" s="207"/>
      <c r="C35" s="241" t="s">
        <v>121</v>
      </c>
      <c r="D35" s="212"/>
      <c r="E35" s="254">
        <v>48.143999999999998</v>
      </c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10"/>
      <c r="S35" s="210"/>
      <c r="T35" s="211"/>
      <c r="U35" s="210"/>
      <c r="V35" s="200"/>
      <c r="W35" s="200"/>
      <c r="X35" s="200"/>
      <c r="Y35" s="200"/>
      <c r="Z35" s="200"/>
      <c r="AA35" s="200"/>
      <c r="AB35" s="200"/>
      <c r="AC35" s="200"/>
      <c r="AD35" s="200"/>
      <c r="AE35" s="200" t="s">
        <v>98</v>
      </c>
      <c r="AF35" s="200">
        <v>0</v>
      </c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</row>
    <row r="36" spans="1:60" outlineLevel="1" x14ac:dyDescent="0.2">
      <c r="A36" s="201"/>
      <c r="B36" s="207"/>
      <c r="C36" s="241" t="s">
        <v>122</v>
      </c>
      <c r="D36" s="212"/>
      <c r="E36" s="254">
        <v>19.992000000000001</v>
      </c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10"/>
      <c r="S36" s="210"/>
      <c r="T36" s="211"/>
      <c r="U36" s="210"/>
      <c r="V36" s="200"/>
      <c r="W36" s="200"/>
      <c r="X36" s="200"/>
      <c r="Y36" s="200"/>
      <c r="Z36" s="200"/>
      <c r="AA36" s="200"/>
      <c r="AB36" s="200"/>
      <c r="AC36" s="200"/>
      <c r="AD36" s="200"/>
      <c r="AE36" s="200" t="s">
        <v>98</v>
      </c>
      <c r="AF36" s="200">
        <v>0</v>
      </c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 x14ac:dyDescent="0.2">
      <c r="A37" s="201"/>
      <c r="B37" s="207"/>
      <c r="C37" s="241" t="s">
        <v>123</v>
      </c>
      <c r="D37" s="212"/>
      <c r="E37" s="254">
        <v>23.463000000000001</v>
      </c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10"/>
      <c r="S37" s="210"/>
      <c r="T37" s="211"/>
      <c r="U37" s="210"/>
      <c r="V37" s="200"/>
      <c r="W37" s="200"/>
      <c r="X37" s="200"/>
      <c r="Y37" s="200"/>
      <c r="Z37" s="200"/>
      <c r="AA37" s="200"/>
      <c r="AB37" s="200"/>
      <c r="AC37" s="200"/>
      <c r="AD37" s="200"/>
      <c r="AE37" s="200" t="s">
        <v>98</v>
      </c>
      <c r="AF37" s="200">
        <v>0</v>
      </c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outlineLevel="1" x14ac:dyDescent="0.2">
      <c r="A38" s="201"/>
      <c r="B38" s="207"/>
      <c r="C38" s="241" t="s">
        <v>124</v>
      </c>
      <c r="D38" s="212"/>
      <c r="E38" s="254">
        <v>21.17</v>
      </c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10"/>
      <c r="S38" s="210"/>
      <c r="T38" s="211"/>
      <c r="U38" s="210"/>
      <c r="V38" s="200"/>
      <c r="W38" s="200"/>
      <c r="X38" s="200"/>
      <c r="Y38" s="200"/>
      <c r="Z38" s="200"/>
      <c r="AA38" s="200"/>
      <c r="AB38" s="200"/>
      <c r="AC38" s="200"/>
      <c r="AD38" s="200"/>
      <c r="AE38" s="200" t="s">
        <v>98</v>
      </c>
      <c r="AF38" s="200">
        <v>0</v>
      </c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</row>
    <row r="39" spans="1:60" outlineLevel="1" x14ac:dyDescent="0.2">
      <c r="A39" s="201"/>
      <c r="B39" s="207"/>
      <c r="C39" s="241" t="s">
        <v>125</v>
      </c>
      <c r="D39" s="212"/>
      <c r="E39" s="254">
        <v>25.0715</v>
      </c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10"/>
      <c r="S39" s="210"/>
      <c r="T39" s="211"/>
      <c r="U39" s="210"/>
      <c r="V39" s="200"/>
      <c r="W39" s="200"/>
      <c r="X39" s="200"/>
      <c r="Y39" s="200"/>
      <c r="Z39" s="200"/>
      <c r="AA39" s="200"/>
      <c r="AB39" s="200"/>
      <c r="AC39" s="200"/>
      <c r="AD39" s="200"/>
      <c r="AE39" s="200" t="s">
        <v>98</v>
      </c>
      <c r="AF39" s="200">
        <v>0</v>
      </c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outlineLevel="1" x14ac:dyDescent="0.2">
      <c r="A40" s="201">
        <v>6</v>
      </c>
      <c r="B40" s="207" t="s">
        <v>126</v>
      </c>
      <c r="C40" s="240" t="s">
        <v>127</v>
      </c>
      <c r="D40" s="209" t="s">
        <v>96</v>
      </c>
      <c r="E40" s="252">
        <v>459.16300000000001</v>
      </c>
      <c r="F40" s="253">
        <f>H40+J40</f>
        <v>0</v>
      </c>
      <c r="G40" s="252">
        <f>ROUND(E40*F40,2)</f>
        <v>0</v>
      </c>
      <c r="H40" s="252"/>
      <c r="I40" s="252">
        <f>ROUND(E40*H40,2)</f>
        <v>0</v>
      </c>
      <c r="J40" s="252"/>
      <c r="K40" s="252">
        <f>ROUND(E40*J40,2)</f>
        <v>0</v>
      </c>
      <c r="L40" s="252">
        <v>21</v>
      </c>
      <c r="M40" s="252">
        <f>G40*(1+L40/100)</f>
        <v>0</v>
      </c>
      <c r="N40" s="252">
        <v>0</v>
      </c>
      <c r="O40" s="252">
        <f>ROUND(E40*N40,5)</f>
        <v>0</v>
      </c>
      <c r="P40" s="252">
        <v>0</v>
      </c>
      <c r="Q40" s="252">
        <f>ROUND(E40*P40,5)</f>
        <v>0</v>
      </c>
      <c r="R40" s="210"/>
      <c r="S40" s="210"/>
      <c r="T40" s="211">
        <v>5.2999999999999999E-2</v>
      </c>
      <c r="U40" s="210">
        <f>ROUND(E40*T40,2)</f>
        <v>24.34</v>
      </c>
      <c r="V40" s="200"/>
      <c r="W40" s="200"/>
      <c r="X40" s="200"/>
      <c r="Y40" s="200"/>
      <c r="Z40" s="200"/>
      <c r="AA40" s="200"/>
      <c r="AB40" s="200"/>
      <c r="AC40" s="200"/>
      <c r="AD40" s="200"/>
      <c r="AE40" s="200" t="s">
        <v>89</v>
      </c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  <c r="BF40" s="200"/>
      <c r="BG40" s="200"/>
      <c r="BH40" s="200"/>
    </row>
    <row r="41" spans="1:60" outlineLevel="1" x14ac:dyDescent="0.2">
      <c r="A41" s="201"/>
      <c r="B41" s="207"/>
      <c r="C41" s="241" t="s">
        <v>128</v>
      </c>
      <c r="D41" s="212"/>
      <c r="E41" s="254">
        <v>459.16300000000001</v>
      </c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10"/>
      <c r="S41" s="210"/>
      <c r="T41" s="211"/>
      <c r="U41" s="210"/>
      <c r="V41" s="200"/>
      <c r="W41" s="200"/>
      <c r="X41" s="200"/>
      <c r="Y41" s="200"/>
      <c r="Z41" s="200"/>
      <c r="AA41" s="200"/>
      <c r="AB41" s="200"/>
      <c r="AC41" s="200"/>
      <c r="AD41" s="200"/>
      <c r="AE41" s="200" t="s">
        <v>98</v>
      </c>
      <c r="AF41" s="200">
        <v>0</v>
      </c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0"/>
    </row>
    <row r="42" spans="1:60" outlineLevel="1" x14ac:dyDescent="0.2">
      <c r="A42" s="201">
        <v>7</v>
      </c>
      <c r="B42" s="207" t="s">
        <v>129</v>
      </c>
      <c r="C42" s="240" t="s">
        <v>130</v>
      </c>
      <c r="D42" s="209" t="s">
        <v>96</v>
      </c>
      <c r="E42" s="252">
        <v>459.16300000000001</v>
      </c>
      <c r="F42" s="253">
        <f>H42+J42</f>
        <v>0</v>
      </c>
      <c r="G42" s="252">
        <f>ROUND(E42*F42,2)</f>
        <v>0</v>
      </c>
      <c r="H42" s="252"/>
      <c r="I42" s="252">
        <f>ROUND(E42*H42,2)</f>
        <v>0</v>
      </c>
      <c r="J42" s="252"/>
      <c r="K42" s="252">
        <f>ROUND(E42*J42,2)</f>
        <v>0</v>
      </c>
      <c r="L42" s="252">
        <v>21</v>
      </c>
      <c r="M42" s="252">
        <f>G42*(1+L42/100)</f>
        <v>0</v>
      </c>
      <c r="N42" s="252">
        <v>0</v>
      </c>
      <c r="O42" s="252">
        <f>ROUND(E42*N42,5)</f>
        <v>0</v>
      </c>
      <c r="P42" s="252">
        <v>0</v>
      </c>
      <c r="Q42" s="252">
        <f>ROUND(E42*P42,5)</f>
        <v>0</v>
      </c>
      <c r="R42" s="210"/>
      <c r="S42" s="210"/>
      <c r="T42" s="211">
        <v>7.3999999999999996E-2</v>
      </c>
      <c r="U42" s="210">
        <f>ROUND(E42*T42,2)</f>
        <v>33.979999999999997</v>
      </c>
      <c r="V42" s="200"/>
      <c r="W42" s="200"/>
      <c r="X42" s="200"/>
      <c r="Y42" s="200"/>
      <c r="Z42" s="200"/>
      <c r="AA42" s="200"/>
      <c r="AB42" s="200"/>
      <c r="AC42" s="200"/>
      <c r="AD42" s="200"/>
      <c r="AE42" s="200" t="s">
        <v>89</v>
      </c>
      <c r="AF42" s="200"/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ht="22.5" outlineLevel="1" x14ac:dyDescent="0.2">
      <c r="A43" s="201">
        <v>8</v>
      </c>
      <c r="B43" s="207" t="s">
        <v>131</v>
      </c>
      <c r="C43" s="240" t="s">
        <v>132</v>
      </c>
      <c r="D43" s="209" t="s">
        <v>96</v>
      </c>
      <c r="E43" s="252">
        <v>1460.232</v>
      </c>
      <c r="F43" s="253">
        <f>H43+J43</f>
        <v>0</v>
      </c>
      <c r="G43" s="252">
        <f>ROUND(E43*F43,2)</f>
        <v>0</v>
      </c>
      <c r="H43" s="252"/>
      <c r="I43" s="252">
        <f>ROUND(E43*H43,2)</f>
        <v>0</v>
      </c>
      <c r="J43" s="252"/>
      <c r="K43" s="252">
        <f>ROUND(E43*J43,2)</f>
        <v>0</v>
      </c>
      <c r="L43" s="252">
        <v>21</v>
      </c>
      <c r="M43" s="252">
        <f>G43*(1+L43/100)</f>
        <v>0</v>
      </c>
      <c r="N43" s="252">
        <v>0</v>
      </c>
      <c r="O43" s="252">
        <f>ROUND(E43*N43,5)</f>
        <v>0</v>
      </c>
      <c r="P43" s="252">
        <v>0</v>
      </c>
      <c r="Q43" s="252">
        <f>ROUND(E43*P43,5)</f>
        <v>0</v>
      </c>
      <c r="R43" s="210"/>
      <c r="S43" s="210"/>
      <c r="T43" s="211">
        <v>4.2999999999999997E-2</v>
      </c>
      <c r="U43" s="210">
        <f>ROUND(E43*T43,2)</f>
        <v>62.79</v>
      </c>
      <c r="V43" s="200"/>
      <c r="W43" s="200"/>
      <c r="X43" s="200"/>
      <c r="Y43" s="200"/>
      <c r="Z43" s="200"/>
      <c r="AA43" s="200"/>
      <c r="AB43" s="200"/>
      <c r="AC43" s="200"/>
      <c r="AD43" s="200"/>
      <c r="AE43" s="200" t="s">
        <v>89</v>
      </c>
      <c r="AF43" s="200"/>
      <c r="AG43" s="200"/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0"/>
      <c r="BB43" s="200"/>
      <c r="BC43" s="200"/>
      <c r="BD43" s="200"/>
      <c r="BE43" s="200"/>
      <c r="BF43" s="200"/>
      <c r="BG43" s="200"/>
      <c r="BH43" s="200"/>
    </row>
    <row r="44" spans="1:60" ht="33.75" outlineLevel="1" x14ac:dyDescent="0.2">
      <c r="A44" s="201"/>
      <c r="B44" s="207"/>
      <c r="C44" s="241" t="s">
        <v>133</v>
      </c>
      <c r="D44" s="212"/>
      <c r="E44" s="254">
        <v>5.2435</v>
      </c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10"/>
      <c r="S44" s="210"/>
      <c r="T44" s="211"/>
      <c r="U44" s="210"/>
      <c r="V44" s="200"/>
      <c r="W44" s="200"/>
      <c r="X44" s="200"/>
      <c r="Y44" s="200"/>
      <c r="Z44" s="200"/>
      <c r="AA44" s="200"/>
      <c r="AB44" s="200"/>
      <c r="AC44" s="200"/>
      <c r="AD44" s="200"/>
      <c r="AE44" s="200" t="s">
        <v>98</v>
      </c>
      <c r="AF44" s="200">
        <v>0</v>
      </c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</row>
    <row r="45" spans="1:60" ht="33.75" outlineLevel="1" x14ac:dyDescent="0.2">
      <c r="A45" s="201"/>
      <c r="B45" s="207"/>
      <c r="C45" s="241" t="s">
        <v>134</v>
      </c>
      <c r="D45" s="212"/>
      <c r="E45" s="254">
        <v>42.771000000000001</v>
      </c>
      <c r="F45" s="252"/>
      <c r="G45" s="252"/>
      <c r="H45" s="252"/>
      <c r="I45" s="252"/>
      <c r="J45" s="252"/>
      <c r="K45" s="252"/>
      <c r="L45" s="252"/>
      <c r="M45" s="252"/>
      <c r="N45" s="252"/>
      <c r="O45" s="252"/>
      <c r="P45" s="252"/>
      <c r="Q45" s="252"/>
      <c r="R45" s="210"/>
      <c r="S45" s="210"/>
      <c r="T45" s="211"/>
      <c r="U45" s="210"/>
      <c r="V45" s="200"/>
      <c r="W45" s="200"/>
      <c r="X45" s="200"/>
      <c r="Y45" s="200"/>
      <c r="Z45" s="200"/>
      <c r="AA45" s="200"/>
      <c r="AB45" s="200"/>
      <c r="AC45" s="200"/>
      <c r="AD45" s="200"/>
      <c r="AE45" s="200" t="s">
        <v>98</v>
      </c>
      <c r="AF45" s="200">
        <v>0</v>
      </c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ht="33.75" outlineLevel="1" x14ac:dyDescent="0.2">
      <c r="A46" s="201"/>
      <c r="B46" s="207"/>
      <c r="C46" s="241" t="s">
        <v>135</v>
      </c>
      <c r="D46" s="212"/>
      <c r="E46" s="254">
        <v>55.938000000000002</v>
      </c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10"/>
      <c r="S46" s="210"/>
      <c r="T46" s="211"/>
      <c r="U46" s="210"/>
      <c r="V46" s="200"/>
      <c r="W46" s="200"/>
      <c r="X46" s="200"/>
      <c r="Y46" s="200"/>
      <c r="Z46" s="200"/>
      <c r="AA46" s="200"/>
      <c r="AB46" s="200"/>
      <c r="AC46" s="200"/>
      <c r="AD46" s="200"/>
      <c r="AE46" s="200" t="s">
        <v>98</v>
      </c>
      <c r="AF46" s="200">
        <v>0</v>
      </c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ht="45" outlineLevel="1" x14ac:dyDescent="0.2">
      <c r="A47" s="201"/>
      <c r="B47" s="207"/>
      <c r="C47" s="241" t="s">
        <v>136</v>
      </c>
      <c r="D47" s="212"/>
      <c r="E47" s="254">
        <v>118.062</v>
      </c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  <c r="R47" s="210"/>
      <c r="S47" s="210"/>
      <c r="T47" s="211"/>
      <c r="U47" s="210"/>
      <c r="V47" s="200"/>
      <c r="W47" s="200"/>
      <c r="X47" s="200"/>
      <c r="Y47" s="200"/>
      <c r="Z47" s="200"/>
      <c r="AA47" s="200"/>
      <c r="AB47" s="200"/>
      <c r="AC47" s="200"/>
      <c r="AD47" s="200"/>
      <c r="AE47" s="200" t="s">
        <v>98</v>
      </c>
      <c r="AF47" s="200">
        <v>0</v>
      </c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outlineLevel="1" x14ac:dyDescent="0.2">
      <c r="A48" s="201"/>
      <c r="B48" s="207"/>
      <c r="C48" s="241" t="s">
        <v>137</v>
      </c>
      <c r="D48" s="212"/>
      <c r="E48" s="254">
        <v>5.9640000000000004</v>
      </c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10"/>
      <c r="S48" s="210"/>
      <c r="T48" s="211"/>
      <c r="U48" s="210"/>
      <c r="V48" s="200"/>
      <c r="W48" s="200"/>
      <c r="X48" s="200"/>
      <c r="Y48" s="200"/>
      <c r="Z48" s="200"/>
      <c r="AA48" s="200"/>
      <c r="AB48" s="200"/>
      <c r="AC48" s="200"/>
      <c r="AD48" s="200"/>
      <c r="AE48" s="200" t="s">
        <v>98</v>
      </c>
      <c r="AF48" s="200">
        <v>0</v>
      </c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ht="33.75" outlineLevel="1" x14ac:dyDescent="0.2">
      <c r="A49" s="201"/>
      <c r="B49" s="207"/>
      <c r="C49" s="241" t="s">
        <v>138</v>
      </c>
      <c r="D49" s="212"/>
      <c r="E49" s="254">
        <v>49.874000000000002</v>
      </c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  <c r="R49" s="210"/>
      <c r="S49" s="210"/>
      <c r="T49" s="211"/>
      <c r="U49" s="210"/>
      <c r="V49" s="200"/>
      <c r="W49" s="200"/>
      <c r="X49" s="200"/>
      <c r="Y49" s="200"/>
      <c r="Z49" s="200"/>
      <c r="AA49" s="200"/>
      <c r="AB49" s="200"/>
      <c r="AC49" s="200"/>
      <c r="AD49" s="200"/>
      <c r="AE49" s="200" t="s">
        <v>98</v>
      </c>
      <c r="AF49" s="200">
        <v>0</v>
      </c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outlineLevel="1" x14ac:dyDescent="0.2">
      <c r="A50" s="201"/>
      <c r="B50" s="207"/>
      <c r="C50" s="241" t="s">
        <v>139</v>
      </c>
      <c r="D50" s="212"/>
      <c r="E50" s="254"/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10"/>
      <c r="S50" s="210"/>
      <c r="T50" s="211"/>
      <c r="U50" s="210"/>
      <c r="V50" s="200"/>
      <c r="W50" s="200"/>
      <c r="X50" s="200"/>
      <c r="Y50" s="200"/>
      <c r="Z50" s="200"/>
      <c r="AA50" s="200"/>
      <c r="AB50" s="200"/>
      <c r="AC50" s="200"/>
      <c r="AD50" s="200"/>
      <c r="AE50" s="200" t="s">
        <v>98</v>
      </c>
      <c r="AF50" s="200">
        <v>0</v>
      </c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</row>
    <row r="51" spans="1:60" outlineLevel="1" x14ac:dyDescent="0.2">
      <c r="A51" s="201"/>
      <c r="B51" s="207"/>
      <c r="C51" s="241" t="s">
        <v>140</v>
      </c>
      <c r="D51" s="212"/>
      <c r="E51" s="254">
        <v>15</v>
      </c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10"/>
      <c r="S51" s="210"/>
      <c r="T51" s="211"/>
      <c r="U51" s="210"/>
      <c r="V51" s="200"/>
      <c r="W51" s="200"/>
      <c r="X51" s="200"/>
      <c r="Y51" s="200"/>
      <c r="Z51" s="200"/>
      <c r="AA51" s="200"/>
      <c r="AB51" s="200"/>
      <c r="AC51" s="200"/>
      <c r="AD51" s="200"/>
      <c r="AE51" s="200" t="s">
        <v>98</v>
      </c>
      <c r="AF51" s="200">
        <v>0</v>
      </c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outlineLevel="1" x14ac:dyDescent="0.2">
      <c r="A52" s="201"/>
      <c r="B52" s="207"/>
      <c r="C52" s="241" t="s">
        <v>141</v>
      </c>
      <c r="D52" s="212"/>
      <c r="E52" s="254">
        <v>52.661999999999999</v>
      </c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10"/>
      <c r="S52" s="210"/>
      <c r="T52" s="211"/>
      <c r="U52" s="210"/>
      <c r="V52" s="200"/>
      <c r="W52" s="200"/>
      <c r="X52" s="200"/>
      <c r="Y52" s="200"/>
      <c r="Z52" s="200"/>
      <c r="AA52" s="200"/>
      <c r="AB52" s="200"/>
      <c r="AC52" s="200"/>
      <c r="AD52" s="200"/>
      <c r="AE52" s="200" t="s">
        <v>98</v>
      </c>
      <c r="AF52" s="200">
        <v>0</v>
      </c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outlineLevel="1" x14ac:dyDescent="0.2">
      <c r="A53" s="201"/>
      <c r="B53" s="207"/>
      <c r="C53" s="241" t="s">
        <v>142</v>
      </c>
      <c r="D53" s="212"/>
      <c r="E53" s="254"/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10"/>
      <c r="S53" s="210"/>
      <c r="T53" s="211"/>
      <c r="U53" s="210"/>
      <c r="V53" s="200"/>
      <c r="W53" s="200"/>
      <c r="X53" s="200"/>
      <c r="Y53" s="200"/>
      <c r="Z53" s="200"/>
      <c r="AA53" s="200"/>
      <c r="AB53" s="200"/>
      <c r="AC53" s="200"/>
      <c r="AD53" s="200"/>
      <c r="AE53" s="200" t="s">
        <v>98</v>
      </c>
      <c r="AF53" s="200">
        <v>0</v>
      </c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</row>
    <row r="54" spans="1:60" outlineLevel="1" x14ac:dyDescent="0.2">
      <c r="A54" s="201"/>
      <c r="B54" s="207"/>
      <c r="C54" s="241" t="s">
        <v>143</v>
      </c>
      <c r="D54" s="212"/>
      <c r="E54" s="254">
        <v>17.414999999999999</v>
      </c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10"/>
      <c r="S54" s="210"/>
      <c r="T54" s="211"/>
      <c r="U54" s="210"/>
      <c r="V54" s="200"/>
      <c r="W54" s="200"/>
      <c r="X54" s="200"/>
      <c r="Y54" s="200"/>
      <c r="Z54" s="200"/>
      <c r="AA54" s="200"/>
      <c r="AB54" s="200"/>
      <c r="AC54" s="200"/>
      <c r="AD54" s="200"/>
      <c r="AE54" s="200" t="s">
        <v>98</v>
      </c>
      <c r="AF54" s="200">
        <v>0</v>
      </c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outlineLevel="1" x14ac:dyDescent="0.2">
      <c r="A55" s="201"/>
      <c r="B55" s="207"/>
      <c r="C55" s="241" t="s">
        <v>144</v>
      </c>
      <c r="D55" s="212"/>
      <c r="E55" s="254">
        <v>56.56</v>
      </c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10"/>
      <c r="S55" s="210"/>
      <c r="T55" s="211"/>
      <c r="U55" s="210"/>
      <c r="V55" s="200"/>
      <c r="W55" s="200"/>
      <c r="X55" s="200"/>
      <c r="Y55" s="200"/>
      <c r="Z55" s="200"/>
      <c r="AA55" s="200"/>
      <c r="AB55" s="200"/>
      <c r="AC55" s="200"/>
      <c r="AD55" s="200"/>
      <c r="AE55" s="200" t="s">
        <v>98</v>
      </c>
      <c r="AF55" s="200">
        <v>0</v>
      </c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 x14ac:dyDescent="0.2">
      <c r="A56" s="201"/>
      <c r="B56" s="207"/>
      <c r="C56" s="241" t="s">
        <v>145</v>
      </c>
      <c r="D56" s="212"/>
      <c r="E56" s="254">
        <v>11.423999999999999</v>
      </c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10"/>
      <c r="S56" s="210"/>
      <c r="T56" s="211"/>
      <c r="U56" s="210"/>
      <c r="V56" s="200"/>
      <c r="W56" s="200"/>
      <c r="X56" s="200"/>
      <c r="Y56" s="200"/>
      <c r="Z56" s="200"/>
      <c r="AA56" s="200"/>
      <c r="AB56" s="200"/>
      <c r="AC56" s="200"/>
      <c r="AD56" s="200"/>
      <c r="AE56" s="200" t="s">
        <v>98</v>
      </c>
      <c r="AF56" s="200">
        <v>0</v>
      </c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</row>
    <row r="57" spans="1:60" outlineLevel="1" x14ac:dyDescent="0.2">
      <c r="A57" s="201"/>
      <c r="B57" s="207"/>
      <c r="C57" s="241" t="s">
        <v>146</v>
      </c>
      <c r="D57" s="212"/>
      <c r="E57" s="254">
        <v>12.6455</v>
      </c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10"/>
      <c r="S57" s="210"/>
      <c r="T57" s="211"/>
      <c r="U57" s="210"/>
      <c r="V57" s="200"/>
      <c r="W57" s="200"/>
      <c r="X57" s="200"/>
      <c r="Y57" s="200"/>
      <c r="Z57" s="200"/>
      <c r="AA57" s="200"/>
      <c r="AB57" s="200"/>
      <c r="AC57" s="200"/>
      <c r="AD57" s="200"/>
      <c r="AE57" s="200" t="s">
        <v>98</v>
      </c>
      <c r="AF57" s="200">
        <v>0</v>
      </c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ht="33.75" outlineLevel="1" x14ac:dyDescent="0.2">
      <c r="A58" s="201"/>
      <c r="B58" s="207"/>
      <c r="C58" s="241" t="s">
        <v>147</v>
      </c>
      <c r="D58" s="212"/>
      <c r="E58" s="254">
        <v>53.0105</v>
      </c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10"/>
      <c r="S58" s="210"/>
      <c r="T58" s="211"/>
      <c r="U58" s="210"/>
      <c r="V58" s="200"/>
      <c r="W58" s="200"/>
      <c r="X58" s="200"/>
      <c r="Y58" s="200"/>
      <c r="Z58" s="200"/>
      <c r="AA58" s="200"/>
      <c r="AB58" s="200"/>
      <c r="AC58" s="200"/>
      <c r="AD58" s="200"/>
      <c r="AE58" s="200" t="s">
        <v>98</v>
      </c>
      <c r="AF58" s="200">
        <v>0</v>
      </c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outlineLevel="1" x14ac:dyDescent="0.2">
      <c r="A59" s="201"/>
      <c r="B59" s="207"/>
      <c r="C59" s="241" t="s">
        <v>148</v>
      </c>
      <c r="D59" s="212"/>
      <c r="E59" s="254">
        <v>44.039000000000001</v>
      </c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10"/>
      <c r="S59" s="210"/>
      <c r="T59" s="211"/>
      <c r="U59" s="210"/>
      <c r="V59" s="200"/>
      <c r="W59" s="200"/>
      <c r="X59" s="200"/>
      <c r="Y59" s="200"/>
      <c r="Z59" s="200"/>
      <c r="AA59" s="200"/>
      <c r="AB59" s="200"/>
      <c r="AC59" s="200"/>
      <c r="AD59" s="200"/>
      <c r="AE59" s="200" t="s">
        <v>98</v>
      </c>
      <c r="AF59" s="200">
        <v>0</v>
      </c>
      <c r="AG59" s="200"/>
      <c r="AH59" s="200"/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</row>
    <row r="60" spans="1:60" ht="33.75" outlineLevel="1" x14ac:dyDescent="0.2">
      <c r="A60" s="201"/>
      <c r="B60" s="207"/>
      <c r="C60" s="241" t="s">
        <v>149</v>
      </c>
      <c r="D60" s="212"/>
      <c r="E60" s="254">
        <v>72.694000000000003</v>
      </c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10"/>
      <c r="S60" s="210"/>
      <c r="T60" s="211"/>
      <c r="U60" s="210"/>
      <c r="V60" s="200"/>
      <c r="W60" s="200"/>
      <c r="X60" s="200"/>
      <c r="Y60" s="200"/>
      <c r="Z60" s="200"/>
      <c r="AA60" s="200"/>
      <c r="AB60" s="200"/>
      <c r="AC60" s="200"/>
      <c r="AD60" s="200"/>
      <c r="AE60" s="200" t="s">
        <v>98</v>
      </c>
      <c r="AF60" s="200">
        <v>0</v>
      </c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outlineLevel="1" x14ac:dyDescent="0.2">
      <c r="A61" s="201"/>
      <c r="B61" s="207"/>
      <c r="C61" s="241" t="s">
        <v>150</v>
      </c>
      <c r="D61" s="212"/>
      <c r="E61" s="254">
        <v>21.437000000000001</v>
      </c>
      <c r="F61" s="252"/>
      <c r="G61" s="252"/>
      <c r="H61" s="252"/>
      <c r="I61" s="252"/>
      <c r="J61" s="252"/>
      <c r="K61" s="252"/>
      <c r="L61" s="252"/>
      <c r="M61" s="252"/>
      <c r="N61" s="252"/>
      <c r="O61" s="252"/>
      <c r="P61" s="252"/>
      <c r="Q61" s="252"/>
      <c r="R61" s="210"/>
      <c r="S61" s="210"/>
      <c r="T61" s="211"/>
      <c r="U61" s="210"/>
      <c r="V61" s="200"/>
      <c r="W61" s="200"/>
      <c r="X61" s="200"/>
      <c r="Y61" s="200"/>
      <c r="Z61" s="200"/>
      <c r="AA61" s="200"/>
      <c r="AB61" s="200"/>
      <c r="AC61" s="200"/>
      <c r="AD61" s="200"/>
      <c r="AE61" s="200" t="s">
        <v>98</v>
      </c>
      <c r="AF61" s="200">
        <v>0</v>
      </c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ht="33.75" outlineLevel="1" x14ac:dyDescent="0.2">
      <c r="A62" s="201"/>
      <c r="B62" s="207"/>
      <c r="C62" s="241" t="s">
        <v>151</v>
      </c>
      <c r="D62" s="212"/>
      <c r="E62" s="254">
        <v>376.70150000000001</v>
      </c>
      <c r="F62" s="252"/>
      <c r="G62" s="252"/>
      <c r="H62" s="252"/>
      <c r="I62" s="252"/>
      <c r="J62" s="252"/>
      <c r="K62" s="252"/>
      <c r="L62" s="252"/>
      <c r="M62" s="252"/>
      <c r="N62" s="252"/>
      <c r="O62" s="252"/>
      <c r="P62" s="252"/>
      <c r="Q62" s="252"/>
      <c r="R62" s="210"/>
      <c r="S62" s="210"/>
      <c r="T62" s="211"/>
      <c r="U62" s="210"/>
      <c r="V62" s="200"/>
      <c r="W62" s="200"/>
      <c r="X62" s="200"/>
      <c r="Y62" s="200"/>
      <c r="Z62" s="200"/>
      <c r="AA62" s="200"/>
      <c r="AB62" s="200"/>
      <c r="AC62" s="200"/>
      <c r="AD62" s="200"/>
      <c r="AE62" s="200" t="s">
        <v>98</v>
      </c>
      <c r="AF62" s="200">
        <v>0</v>
      </c>
      <c r="AG62" s="200"/>
      <c r="AH62" s="200"/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200"/>
      <c r="BD62" s="200"/>
      <c r="BE62" s="200"/>
      <c r="BF62" s="200"/>
      <c r="BG62" s="200"/>
      <c r="BH62" s="200"/>
    </row>
    <row r="63" spans="1:60" ht="33.75" outlineLevel="1" x14ac:dyDescent="0.2">
      <c r="A63" s="201"/>
      <c r="B63" s="207"/>
      <c r="C63" s="241" t="s">
        <v>152</v>
      </c>
      <c r="D63" s="212"/>
      <c r="E63" s="254">
        <v>252.42150000000001</v>
      </c>
      <c r="F63" s="252"/>
      <c r="G63" s="252"/>
      <c r="H63" s="252"/>
      <c r="I63" s="252"/>
      <c r="J63" s="252"/>
      <c r="K63" s="252"/>
      <c r="L63" s="252"/>
      <c r="M63" s="252"/>
      <c r="N63" s="252"/>
      <c r="O63" s="252"/>
      <c r="P63" s="252"/>
      <c r="Q63" s="252"/>
      <c r="R63" s="210"/>
      <c r="S63" s="210"/>
      <c r="T63" s="211"/>
      <c r="U63" s="210"/>
      <c r="V63" s="200"/>
      <c r="W63" s="200"/>
      <c r="X63" s="200"/>
      <c r="Y63" s="200"/>
      <c r="Z63" s="200"/>
      <c r="AA63" s="200"/>
      <c r="AB63" s="200"/>
      <c r="AC63" s="200"/>
      <c r="AD63" s="200"/>
      <c r="AE63" s="200" t="s">
        <v>98</v>
      </c>
      <c r="AF63" s="200">
        <v>0</v>
      </c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ht="33.75" outlineLevel="1" x14ac:dyDescent="0.2">
      <c r="A64" s="201"/>
      <c r="B64" s="207"/>
      <c r="C64" s="241" t="s">
        <v>153</v>
      </c>
      <c r="D64" s="212"/>
      <c r="E64" s="254">
        <v>23.42</v>
      </c>
      <c r="F64" s="252"/>
      <c r="G64" s="252"/>
      <c r="H64" s="252"/>
      <c r="I64" s="252"/>
      <c r="J64" s="252"/>
      <c r="K64" s="252"/>
      <c r="L64" s="252"/>
      <c r="M64" s="252"/>
      <c r="N64" s="252"/>
      <c r="O64" s="252"/>
      <c r="P64" s="252"/>
      <c r="Q64" s="252"/>
      <c r="R64" s="210"/>
      <c r="S64" s="210"/>
      <c r="T64" s="211"/>
      <c r="U64" s="210"/>
      <c r="V64" s="200"/>
      <c r="W64" s="200"/>
      <c r="X64" s="200"/>
      <c r="Y64" s="200"/>
      <c r="Z64" s="200"/>
      <c r="AA64" s="200"/>
      <c r="AB64" s="200"/>
      <c r="AC64" s="200"/>
      <c r="AD64" s="200"/>
      <c r="AE64" s="200" t="s">
        <v>98</v>
      </c>
      <c r="AF64" s="200">
        <v>0</v>
      </c>
      <c r="AG64" s="200"/>
      <c r="AH64" s="200"/>
      <c r="AI64" s="200"/>
      <c r="AJ64" s="200"/>
      <c r="AK64" s="200"/>
      <c r="AL64" s="200"/>
      <c r="AM64" s="200"/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outlineLevel="1" x14ac:dyDescent="0.2">
      <c r="A65" s="201"/>
      <c r="B65" s="207"/>
      <c r="C65" s="241" t="s">
        <v>154</v>
      </c>
      <c r="D65" s="212"/>
      <c r="E65" s="254">
        <v>33.183999999999997</v>
      </c>
      <c r="F65" s="252"/>
      <c r="G65" s="252"/>
      <c r="H65" s="252"/>
      <c r="I65" s="252"/>
      <c r="J65" s="252"/>
      <c r="K65" s="252"/>
      <c r="L65" s="252"/>
      <c r="M65" s="252"/>
      <c r="N65" s="252"/>
      <c r="O65" s="252"/>
      <c r="P65" s="252"/>
      <c r="Q65" s="252"/>
      <c r="R65" s="210"/>
      <c r="S65" s="210"/>
      <c r="T65" s="211"/>
      <c r="U65" s="210"/>
      <c r="V65" s="200"/>
      <c r="W65" s="200"/>
      <c r="X65" s="200"/>
      <c r="Y65" s="200"/>
      <c r="Z65" s="200"/>
      <c r="AA65" s="200"/>
      <c r="AB65" s="200"/>
      <c r="AC65" s="200"/>
      <c r="AD65" s="200"/>
      <c r="AE65" s="200" t="s">
        <v>98</v>
      </c>
      <c r="AF65" s="200">
        <v>0</v>
      </c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200"/>
      <c r="BE65" s="200"/>
      <c r="BF65" s="200"/>
      <c r="BG65" s="200"/>
      <c r="BH65" s="200"/>
    </row>
    <row r="66" spans="1:60" outlineLevel="1" x14ac:dyDescent="0.2">
      <c r="A66" s="201"/>
      <c r="B66" s="207"/>
      <c r="C66" s="241" t="s">
        <v>155</v>
      </c>
      <c r="D66" s="212"/>
      <c r="E66" s="254">
        <v>30.0185</v>
      </c>
      <c r="F66" s="252"/>
      <c r="G66" s="252"/>
      <c r="H66" s="252"/>
      <c r="I66" s="252"/>
      <c r="J66" s="252"/>
      <c r="K66" s="252"/>
      <c r="L66" s="252"/>
      <c r="M66" s="252"/>
      <c r="N66" s="252"/>
      <c r="O66" s="252"/>
      <c r="P66" s="252"/>
      <c r="Q66" s="252"/>
      <c r="R66" s="210"/>
      <c r="S66" s="210"/>
      <c r="T66" s="211"/>
      <c r="U66" s="210"/>
      <c r="V66" s="200"/>
      <c r="W66" s="200"/>
      <c r="X66" s="200"/>
      <c r="Y66" s="200"/>
      <c r="Z66" s="200"/>
      <c r="AA66" s="200"/>
      <c r="AB66" s="200"/>
      <c r="AC66" s="200"/>
      <c r="AD66" s="200"/>
      <c r="AE66" s="200" t="s">
        <v>98</v>
      </c>
      <c r="AF66" s="200">
        <v>0</v>
      </c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0"/>
      <c r="BB66" s="200"/>
      <c r="BC66" s="200"/>
      <c r="BD66" s="200"/>
      <c r="BE66" s="200"/>
      <c r="BF66" s="200"/>
      <c r="BG66" s="200"/>
      <c r="BH66" s="200"/>
    </row>
    <row r="67" spans="1:60" outlineLevel="1" x14ac:dyDescent="0.2">
      <c r="A67" s="201"/>
      <c r="B67" s="207"/>
      <c r="C67" s="241" t="s">
        <v>156</v>
      </c>
      <c r="D67" s="212"/>
      <c r="E67" s="254">
        <v>57.796999999999997</v>
      </c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52"/>
      <c r="R67" s="210"/>
      <c r="S67" s="210"/>
      <c r="T67" s="211"/>
      <c r="U67" s="210"/>
      <c r="V67" s="200"/>
      <c r="W67" s="200"/>
      <c r="X67" s="200"/>
      <c r="Y67" s="200"/>
      <c r="Z67" s="200"/>
      <c r="AA67" s="200"/>
      <c r="AB67" s="200"/>
      <c r="AC67" s="200"/>
      <c r="AD67" s="200"/>
      <c r="AE67" s="200" t="s">
        <v>98</v>
      </c>
      <c r="AF67" s="200">
        <v>0</v>
      </c>
      <c r="AG67" s="200"/>
      <c r="AH67" s="200"/>
      <c r="AI67" s="200"/>
      <c r="AJ67" s="200"/>
      <c r="AK67" s="200"/>
      <c r="AL67" s="200"/>
      <c r="AM67" s="200"/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0"/>
      <c r="BB67" s="200"/>
      <c r="BC67" s="200"/>
      <c r="BD67" s="200"/>
      <c r="BE67" s="200"/>
      <c r="BF67" s="200"/>
      <c r="BG67" s="200"/>
      <c r="BH67" s="200"/>
    </row>
    <row r="68" spans="1:60" outlineLevel="1" x14ac:dyDescent="0.2">
      <c r="A68" s="201"/>
      <c r="B68" s="207"/>
      <c r="C68" s="241" t="s">
        <v>157</v>
      </c>
      <c r="D68" s="212"/>
      <c r="E68" s="254">
        <v>51.95</v>
      </c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52"/>
      <c r="R68" s="210"/>
      <c r="S68" s="210"/>
      <c r="T68" s="211"/>
      <c r="U68" s="210"/>
      <c r="V68" s="200"/>
      <c r="W68" s="200"/>
      <c r="X68" s="200"/>
      <c r="Y68" s="200"/>
      <c r="Z68" s="200"/>
      <c r="AA68" s="200"/>
      <c r="AB68" s="200"/>
      <c r="AC68" s="200"/>
      <c r="AD68" s="200"/>
      <c r="AE68" s="200" t="s">
        <v>98</v>
      </c>
      <c r="AF68" s="200">
        <v>0</v>
      </c>
      <c r="AG68" s="200"/>
      <c r="AH68" s="200"/>
      <c r="AI68" s="200"/>
      <c r="AJ68" s="200"/>
      <c r="AK68" s="200"/>
      <c r="AL68" s="200"/>
      <c r="AM68" s="200"/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ht="22.5" outlineLevel="1" x14ac:dyDescent="0.2">
      <c r="A69" s="201">
        <v>9</v>
      </c>
      <c r="B69" s="207" t="s">
        <v>158</v>
      </c>
      <c r="C69" s="240" t="s">
        <v>159</v>
      </c>
      <c r="D69" s="209" t="s">
        <v>96</v>
      </c>
      <c r="E69" s="252">
        <v>641.58150000000001</v>
      </c>
      <c r="F69" s="253">
        <f>H69+J69</f>
        <v>0</v>
      </c>
      <c r="G69" s="252">
        <f>ROUND(E69*F69,2)</f>
        <v>0</v>
      </c>
      <c r="H69" s="252"/>
      <c r="I69" s="252">
        <f>ROUND(E69*H69,2)</f>
        <v>0</v>
      </c>
      <c r="J69" s="252"/>
      <c r="K69" s="252">
        <f>ROUND(E69*J69,2)</f>
        <v>0</v>
      </c>
      <c r="L69" s="252">
        <v>21</v>
      </c>
      <c r="M69" s="252">
        <f>G69*(1+L69/100)</f>
        <v>0</v>
      </c>
      <c r="N69" s="252">
        <v>0</v>
      </c>
      <c r="O69" s="252">
        <f>ROUND(E69*N69,5)</f>
        <v>0</v>
      </c>
      <c r="P69" s="252">
        <v>0</v>
      </c>
      <c r="Q69" s="252">
        <f>ROUND(E69*P69,5)</f>
        <v>0</v>
      </c>
      <c r="R69" s="210"/>
      <c r="S69" s="210"/>
      <c r="T69" s="211">
        <v>0.26600000000000001</v>
      </c>
      <c r="U69" s="210">
        <f>ROUND(E69*T69,2)</f>
        <v>170.66</v>
      </c>
      <c r="V69" s="200"/>
      <c r="W69" s="200"/>
      <c r="X69" s="200"/>
      <c r="Y69" s="200"/>
      <c r="Z69" s="200"/>
      <c r="AA69" s="200"/>
      <c r="AB69" s="200"/>
      <c r="AC69" s="200"/>
      <c r="AD69" s="200"/>
      <c r="AE69" s="200" t="s">
        <v>89</v>
      </c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</row>
    <row r="70" spans="1:60" outlineLevel="1" x14ac:dyDescent="0.2">
      <c r="A70" s="201"/>
      <c r="B70" s="207"/>
      <c r="C70" s="241" t="s">
        <v>160</v>
      </c>
      <c r="D70" s="212"/>
      <c r="E70" s="254">
        <v>13.407</v>
      </c>
      <c r="F70" s="252"/>
      <c r="G70" s="252"/>
      <c r="H70" s="252"/>
      <c r="I70" s="252"/>
      <c r="J70" s="252"/>
      <c r="K70" s="252"/>
      <c r="L70" s="252"/>
      <c r="M70" s="252"/>
      <c r="N70" s="252"/>
      <c r="O70" s="252"/>
      <c r="P70" s="252"/>
      <c r="Q70" s="252"/>
      <c r="R70" s="210"/>
      <c r="S70" s="210"/>
      <c r="T70" s="211"/>
      <c r="U70" s="210"/>
      <c r="V70" s="200"/>
      <c r="W70" s="200"/>
      <c r="X70" s="200"/>
      <c r="Y70" s="200"/>
      <c r="Z70" s="200"/>
      <c r="AA70" s="200"/>
      <c r="AB70" s="200"/>
      <c r="AC70" s="200"/>
      <c r="AD70" s="200"/>
      <c r="AE70" s="200" t="s">
        <v>98</v>
      </c>
      <c r="AF70" s="200">
        <v>0</v>
      </c>
      <c r="AG70" s="200"/>
      <c r="AH70" s="200"/>
      <c r="AI70" s="200"/>
      <c r="AJ70" s="200"/>
      <c r="AK70" s="200"/>
      <c r="AL70" s="200"/>
      <c r="AM70" s="200"/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 ht="33.75" outlineLevel="1" x14ac:dyDescent="0.2">
      <c r="A71" s="201"/>
      <c r="B71" s="207"/>
      <c r="C71" s="241" t="s">
        <v>161</v>
      </c>
      <c r="D71" s="212"/>
      <c r="E71" s="254">
        <v>29.9175</v>
      </c>
      <c r="F71" s="252"/>
      <c r="G71" s="252"/>
      <c r="H71" s="252"/>
      <c r="I71" s="252"/>
      <c r="J71" s="252"/>
      <c r="K71" s="252"/>
      <c r="L71" s="252"/>
      <c r="M71" s="252"/>
      <c r="N71" s="252"/>
      <c r="O71" s="252"/>
      <c r="P71" s="252"/>
      <c r="Q71" s="252"/>
      <c r="R71" s="210"/>
      <c r="S71" s="210"/>
      <c r="T71" s="211"/>
      <c r="U71" s="210"/>
      <c r="V71" s="200"/>
      <c r="W71" s="200"/>
      <c r="X71" s="200"/>
      <c r="Y71" s="200"/>
      <c r="Z71" s="200"/>
      <c r="AA71" s="200"/>
      <c r="AB71" s="200"/>
      <c r="AC71" s="200"/>
      <c r="AD71" s="200"/>
      <c r="AE71" s="200" t="s">
        <v>98</v>
      </c>
      <c r="AF71" s="200">
        <v>0</v>
      </c>
      <c r="AG71" s="200"/>
      <c r="AH71" s="200"/>
      <c r="AI71" s="200"/>
      <c r="AJ71" s="200"/>
      <c r="AK71" s="200"/>
      <c r="AL71" s="200"/>
      <c r="AM71" s="200"/>
      <c r="AN71" s="200"/>
      <c r="AO71" s="200"/>
      <c r="AP71" s="200"/>
      <c r="AQ71" s="200"/>
      <c r="AR71" s="200"/>
      <c r="AS71" s="200"/>
      <c r="AT71" s="200"/>
      <c r="AU71" s="200"/>
      <c r="AV71" s="200"/>
      <c r="AW71" s="200"/>
      <c r="AX71" s="200"/>
      <c r="AY71" s="200"/>
      <c r="AZ71" s="200"/>
      <c r="BA71" s="200"/>
      <c r="BB71" s="200"/>
      <c r="BC71" s="200"/>
      <c r="BD71" s="200"/>
      <c r="BE71" s="200"/>
      <c r="BF71" s="200"/>
      <c r="BG71" s="200"/>
      <c r="BH71" s="200"/>
    </row>
    <row r="72" spans="1:60" outlineLevel="1" x14ac:dyDescent="0.2">
      <c r="A72" s="201"/>
      <c r="B72" s="207"/>
      <c r="C72" s="241" t="s">
        <v>162</v>
      </c>
      <c r="D72" s="212"/>
      <c r="E72" s="254">
        <v>17.7</v>
      </c>
      <c r="F72" s="252"/>
      <c r="G72" s="252"/>
      <c r="H72" s="252"/>
      <c r="I72" s="252"/>
      <c r="J72" s="252"/>
      <c r="K72" s="252"/>
      <c r="L72" s="252"/>
      <c r="M72" s="252"/>
      <c r="N72" s="252"/>
      <c r="O72" s="252"/>
      <c r="P72" s="252"/>
      <c r="Q72" s="252"/>
      <c r="R72" s="210"/>
      <c r="S72" s="210"/>
      <c r="T72" s="211"/>
      <c r="U72" s="210"/>
      <c r="V72" s="200"/>
      <c r="W72" s="200"/>
      <c r="X72" s="200"/>
      <c r="Y72" s="200"/>
      <c r="Z72" s="200"/>
      <c r="AA72" s="200"/>
      <c r="AB72" s="200"/>
      <c r="AC72" s="200"/>
      <c r="AD72" s="200"/>
      <c r="AE72" s="200" t="s">
        <v>98</v>
      </c>
      <c r="AF72" s="200">
        <v>0</v>
      </c>
      <c r="AG72" s="200"/>
      <c r="AH72" s="200"/>
      <c r="AI72" s="200"/>
      <c r="AJ72" s="200"/>
      <c r="AK72" s="200"/>
      <c r="AL72" s="200"/>
      <c r="AM72" s="200"/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outlineLevel="1" x14ac:dyDescent="0.2">
      <c r="A73" s="201"/>
      <c r="B73" s="207"/>
      <c r="C73" s="241" t="s">
        <v>163</v>
      </c>
      <c r="D73" s="212"/>
      <c r="E73" s="254">
        <v>15.375</v>
      </c>
      <c r="F73" s="252"/>
      <c r="G73" s="252"/>
      <c r="H73" s="252"/>
      <c r="I73" s="252"/>
      <c r="J73" s="252"/>
      <c r="K73" s="252"/>
      <c r="L73" s="252"/>
      <c r="M73" s="252"/>
      <c r="N73" s="252"/>
      <c r="O73" s="252"/>
      <c r="P73" s="252"/>
      <c r="Q73" s="252"/>
      <c r="R73" s="210"/>
      <c r="S73" s="210"/>
      <c r="T73" s="211"/>
      <c r="U73" s="210"/>
      <c r="V73" s="200"/>
      <c r="W73" s="200"/>
      <c r="X73" s="200"/>
      <c r="Y73" s="200"/>
      <c r="Z73" s="200"/>
      <c r="AA73" s="200"/>
      <c r="AB73" s="200"/>
      <c r="AC73" s="200"/>
      <c r="AD73" s="200"/>
      <c r="AE73" s="200" t="s">
        <v>98</v>
      </c>
      <c r="AF73" s="200">
        <v>0</v>
      </c>
      <c r="AG73" s="200"/>
      <c r="AH73" s="200"/>
      <c r="AI73" s="200"/>
      <c r="AJ73" s="200"/>
      <c r="AK73" s="200"/>
      <c r="AL73" s="200"/>
      <c r="AM73" s="200"/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</row>
    <row r="74" spans="1:60" ht="33.75" outlineLevel="1" x14ac:dyDescent="0.2">
      <c r="A74" s="201"/>
      <c r="B74" s="207"/>
      <c r="C74" s="241" t="s">
        <v>164</v>
      </c>
      <c r="D74" s="212"/>
      <c r="E74" s="254">
        <v>12.023999999999999</v>
      </c>
      <c r="F74" s="252"/>
      <c r="G74" s="252"/>
      <c r="H74" s="252"/>
      <c r="I74" s="252"/>
      <c r="J74" s="252"/>
      <c r="K74" s="252"/>
      <c r="L74" s="252"/>
      <c r="M74" s="252"/>
      <c r="N74" s="252"/>
      <c r="O74" s="252"/>
      <c r="P74" s="252"/>
      <c r="Q74" s="252"/>
      <c r="R74" s="210"/>
      <c r="S74" s="210"/>
      <c r="T74" s="211"/>
      <c r="U74" s="210"/>
      <c r="V74" s="200"/>
      <c r="W74" s="200"/>
      <c r="X74" s="200"/>
      <c r="Y74" s="200"/>
      <c r="Z74" s="200"/>
      <c r="AA74" s="200"/>
      <c r="AB74" s="200"/>
      <c r="AC74" s="200"/>
      <c r="AD74" s="200"/>
      <c r="AE74" s="200" t="s">
        <v>98</v>
      </c>
      <c r="AF74" s="200">
        <v>0</v>
      </c>
      <c r="AG74" s="200"/>
      <c r="AH74" s="200"/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ht="33.75" outlineLevel="1" x14ac:dyDescent="0.2">
      <c r="A75" s="201"/>
      <c r="B75" s="207"/>
      <c r="C75" s="241" t="s">
        <v>165</v>
      </c>
      <c r="D75" s="212"/>
      <c r="E75" s="254">
        <v>19.495000000000001</v>
      </c>
      <c r="F75" s="252"/>
      <c r="G75" s="252"/>
      <c r="H75" s="252"/>
      <c r="I75" s="252"/>
      <c r="J75" s="252"/>
      <c r="K75" s="252"/>
      <c r="L75" s="252"/>
      <c r="M75" s="252"/>
      <c r="N75" s="252"/>
      <c r="O75" s="252"/>
      <c r="P75" s="252"/>
      <c r="Q75" s="252"/>
      <c r="R75" s="210"/>
      <c r="S75" s="210"/>
      <c r="T75" s="211"/>
      <c r="U75" s="210"/>
      <c r="V75" s="200"/>
      <c r="W75" s="200"/>
      <c r="X75" s="200"/>
      <c r="Y75" s="200"/>
      <c r="Z75" s="200"/>
      <c r="AA75" s="200"/>
      <c r="AB75" s="200"/>
      <c r="AC75" s="200"/>
      <c r="AD75" s="200"/>
      <c r="AE75" s="200" t="s">
        <v>98</v>
      </c>
      <c r="AF75" s="200">
        <v>0</v>
      </c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ht="33.75" outlineLevel="1" x14ac:dyDescent="0.2">
      <c r="A76" s="201"/>
      <c r="B76" s="207"/>
      <c r="C76" s="241" t="s">
        <v>166</v>
      </c>
      <c r="D76" s="212"/>
      <c r="E76" s="254">
        <v>44.128</v>
      </c>
      <c r="F76" s="252"/>
      <c r="G76" s="252"/>
      <c r="H76" s="252"/>
      <c r="I76" s="252"/>
      <c r="J76" s="252"/>
      <c r="K76" s="252"/>
      <c r="L76" s="252"/>
      <c r="M76" s="252"/>
      <c r="N76" s="252"/>
      <c r="O76" s="252"/>
      <c r="P76" s="252"/>
      <c r="Q76" s="252"/>
      <c r="R76" s="210"/>
      <c r="S76" s="210"/>
      <c r="T76" s="211"/>
      <c r="U76" s="210"/>
      <c r="V76" s="200"/>
      <c r="W76" s="200"/>
      <c r="X76" s="200"/>
      <c r="Y76" s="200"/>
      <c r="Z76" s="200"/>
      <c r="AA76" s="200"/>
      <c r="AB76" s="200"/>
      <c r="AC76" s="200"/>
      <c r="AD76" s="200"/>
      <c r="AE76" s="200" t="s">
        <v>98</v>
      </c>
      <c r="AF76" s="200">
        <v>0</v>
      </c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0"/>
      <c r="BB76" s="200"/>
      <c r="BC76" s="200"/>
      <c r="BD76" s="200"/>
      <c r="BE76" s="200"/>
      <c r="BF76" s="200"/>
      <c r="BG76" s="200"/>
      <c r="BH76" s="200"/>
    </row>
    <row r="77" spans="1:60" ht="33.75" outlineLevel="1" x14ac:dyDescent="0.2">
      <c r="A77" s="201"/>
      <c r="B77" s="207"/>
      <c r="C77" s="241" t="s">
        <v>167</v>
      </c>
      <c r="D77" s="212"/>
      <c r="E77" s="254">
        <v>57.424999999999997</v>
      </c>
      <c r="F77" s="252"/>
      <c r="G77" s="252"/>
      <c r="H77" s="252"/>
      <c r="I77" s="252"/>
      <c r="J77" s="252"/>
      <c r="K77" s="252"/>
      <c r="L77" s="252"/>
      <c r="M77" s="252"/>
      <c r="N77" s="252"/>
      <c r="O77" s="252"/>
      <c r="P77" s="252"/>
      <c r="Q77" s="252"/>
      <c r="R77" s="210"/>
      <c r="S77" s="210"/>
      <c r="T77" s="211"/>
      <c r="U77" s="210"/>
      <c r="V77" s="200"/>
      <c r="W77" s="200"/>
      <c r="X77" s="200"/>
      <c r="Y77" s="200"/>
      <c r="Z77" s="200"/>
      <c r="AA77" s="200"/>
      <c r="AB77" s="200"/>
      <c r="AC77" s="200"/>
      <c r="AD77" s="200"/>
      <c r="AE77" s="200" t="s">
        <v>98</v>
      </c>
      <c r="AF77" s="200">
        <v>0</v>
      </c>
      <c r="AG77" s="200"/>
      <c r="AH77" s="200"/>
      <c r="AI77" s="200"/>
      <c r="AJ77" s="200"/>
      <c r="AK77" s="200"/>
      <c r="AL77" s="200"/>
      <c r="AM77" s="200"/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ht="33.75" outlineLevel="1" x14ac:dyDescent="0.2">
      <c r="A78" s="201"/>
      <c r="B78" s="207"/>
      <c r="C78" s="241" t="s">
        <v>168</v>
      </c>
      <c r="D78" s="212"/>
      <c r="E78" s="254">
        <v>40.339500000000001</v>
      </c>
      <c r="F78" s="252"/>
      <c r="G78" s="252"/>
      <c r="H78" s="252"/>
      <c r="I78" s="252"/>
      <c r="J78" s="252"/>
      <c r="K78" s="252"/>
      <c r="L78" s="252"/>
      <c r="M78" s="252"/>
      <c r="N78" s="252"/>
      <c r="O78" s="252"/>
      <c r="P78" s="252"/>
      <c r="Q78" s="252"/>
      <c r="R78" s="210"/>
      <c r="S78" s="210"/>
      <c r="T78" s="211"/>
      <c r="U78" s="210"/>
      <c r="V78" s="200"/>
      <c r="W78" s="200"/>
      <c r="X78" s="200"/>
      <c r="Y78" s="200"/>
      <c r="Z78" s="200"/>
      <c r="AA78" s="200"/>
      <c r="AB78" s="200"/>
      <c r="AC78" s="200"/>
      <c r="AD78" s="200"/>
      <c r="AE78" s="200" t="s">
        <v>98</v>
      </c>
      <c r="AF78" s="200">
        <v>0</v>
      </c>
      <c r="AG78" s="200"/>
      <c r="AH78" s="200"/>
      <c r="AI78" s="200"/>
      <c r="AJ78" s="200"/>
      <c r="AK78" s="200"/>
      <c r="AL78" s="200"/>
      <c r="AM78" s="200"/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0"/>
      <c r="BB78" s="200"/>
      <c r="BC78" s="200"/>
      <c r="BD78" s="200"/>
      <c r="BE78" s="200"/>
      <c r="BF78" s="200"/>
      <c r="BG78" s="200"/>
      <c r="BH78" s="200"/>
    </row>
    <row r="79" spans="1:60" ht="33.75" outlineLevel="1" x14ac:dyDescent="0.2">
      <c r="A79" s="201"/>
      <c r="B79" s="207"/>
      <c r="C79" s="241" t="s">
        <v>169</v>
      </c>
      <c r="D79" s="212"/>
      <c r="E79" s="254">
        <v>38.277000000000001</v>
      </c>
      <c r="F79" s="252"/>
      <c r="G79" s="252"/>
      <c r="H79" s="252"/>
      <c r="I79" s="252"/>
      <c r="J79" s="252"/>
      <c r="K79" s="252"/>
      <c r="L79" s="252"/>
      <c r="M79" s="252"/>
      <c r="N79" s="252"/>
      <c r="O79" s="252"/>
      <c r="P79" s="252"/>
      <c r="Q79" s="252"/>
      <c r="R79" s="210"/>
      <c r="S79" s="210"/>
      <c r="T79" s="211"/>
      <c r="U79" s="210"/>
      <c r="V79" s="200"/>
      <c r="W79" s="200"/>
      <c r="X79" s="200"/>
      <c r="Y79" s="200"/>
      <c r="Z79" s="200"/>
      <c r="AA79" s="200"/>
      <c r="AB79" s="200"/>
      <c r="AC79" s="200"/>
      <c r="AD79" s="200"/>
      <c r="AE79" s="200" t="s">
        <v>98</v>
      </c>
      <c r="AF79" s="200">
        <v>0</v>
      </c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</row>
    <row r="80" spans="1:60" outlineLevel="1" x14ac:dyDescent="0.2">
      <c r="A80" s="201"/>
      <c r="B80" s="207"/>
      <c r="C80" s="241" t="s">
        <v>170</v>
      </c>
      <c r="D80" s="212"/>
      <c r="E80" s="254">
        <v>23.375</v>
      </c>
      <c r="F80" s="252"/>
      <c r="G80" s="252"/>
      <c r="H80" s="252"/>
      <c r="I80" s="252"/>
      <c r="J80" s="252"/>
      <c r="K80" s="252"/>
      <c r="L80" s="252"/>
      <c r="M80" s="252"/>
      <c r="N80" s="252"/>
      <c r="O80" s="252"/>
      <c r="P80" s="252"/>
      <c r="Q80" s="252"/>
      <c r="R80" s="210"/>
      <c r="S80" s="210"/>
      <c r="T80" s="211"/>
      <c r="U80" s="210"/>
      <c r="V80" s="200"/>
      <c r="W80" s="200"/>
      <c r="X80" s="200"/>
      <c r="Y80" s="200"/>
      <c r="Z80" s="200"/>
      <c r="AA80" s="200"/>
      <c r="AB80" s="200"/>
      <c r="AC80" s="200"/>
      <c r="AD80" s="200"/>
      <c r="AE80" s="200" t="s">
        <v>98</v>
      </c>
      <c r="AF80" s="200">
        <v>0</v>
      </c>
      <c r="AG80" s="200"/>
      <c r="AH80" s="200"/>
      <c r="AI80" s="200"/>
      <c r="AJ80" s="200"/>
      <c r="AK80" s="200"/>
      <c r="AL80" s="200"/>
      <c r="AM80" s="200"/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 x14ac:dyDescent="0.2">
      <c r="A81" s="201"/>
      <c r="B81" s="207"/>
      <c r="C81" s="241" t="s">
        <v>171</v>
      </c>
      <c r="D81" s="212"/>
      <c r="E81" s="254">
        <v>35.53</v>
      </c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  <c r="Q81" s="252"/>
      <c r="R81" s="210"/>
      <c r="S81" s="210"/>
      <c r="T81" s="211"/>
      <c r="U81" s="210"/>
      <c r="V81" s="200"/>
      <c r="W81" s="200"/>
      <c r="X81" s="200"/>
      <c r="Y81" s="200"/>
      <c r="Z81" s="200"/>
      <c r="AA81" s="200"/>
      <c r="AB81" s="200"/>
      <c r="AC81" s="200"/>
      <c r="AD81" s="200"/>
      <c r="AE81" s="200" t="s">
        <v>98</v>
      </c>
      <c r="AF81" s="200">
        <v>0</v>
      </c>
      <c r="AG81" s="200"/>
      <c r="AH81" s="200"/>
      <c r="AI81" s="200"/>
      <c r="AJ81" s="200"/>
      <c r="AK81" s="200"/>
      <c r="AL81" s="200"/>
      <c r="AM81" s="200"/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 ht="56.25" outlineLevel="1" x14ac:dyDescent="0.2">
      <c r="A82" s="201"/>
      <c r="B82" s="207"/>
      <c r="C82" s="241" t="s">
        <v>172</v>
      </c>
      <c r="D82" s="212"/>
      <c r="E82" s="254">
        <v>154.95849999999999</v>
      </c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10"/>
      <c r="S82" s="210"/>
      <c r="T82" s="211"/>
      <c r="U82" s="210"/>
      <c r="V82" s="200"/>
      <c r="W82" s="200"/>
      <c r="X82" s="200"/>
      <c r="Y82" s="200"/>
      <c r="Z82" s="200"/>
      <c r="AA82" s="200"/>
      <c r="AB82" s="200"/>
      <c r="AC82" s="200"/>
      <c r="AD82" s="200"/>
      <c r="AE82" s="200" t="s">
        <v>98</v>
      </c>
      <c r="AF82" s="200">
        <v>0</v>
      </c>
      <c r="AG82" s="200"/>
      <c r="AH82" s="200"/>
      <c r="AI82" s="200"/>
      <c r="AJ82" s="200"/>
      <c r="AK82" s="200"/>
      <c r="AL82" s="200"/>
      <c r="AM82" s="200"/>
      <c r="AN82" s="200"/>
      <c r="AO82" s="200"/>
      <c r="AP82" s="200"/>
      <c r="AQ82" s="200"/>
      <c r="AR82" s="200"/>
      <c r="AS82" s="200"/>
      <c r="AT82" s="200"/>
      <c r="AU82" s="200"/>
      <c r="AV82" s="200"/>
      <c r="AW82" s="200"/>
      <c r="AX82" s="200"/>
      <c r="AY82" s="200"/>
      <c r="AZ82" s="200"/>
      <c r="BA82" s="200"/>
      <c r="BB82" s="200"/>
      <c r="BC82" s="200"/>
      <c r="BD82" s="200"/>
      <c r="BE82" s="200"/>
      <c r="BF82" s="200"/>
      <c r="BG82" s="200"/>
      <c r="BH82" s="200"/>
    </row>
    <row r="83" spans="1:60" outlineLevel="1" x14ac:dyDescent="0.2">
      <c r="A83" s="201"/>
      <c r="B83" s="207"/>
      <c r="C83" s="241" t="s">
        <v>173</v>
      </c>
      <c r="D83" s="212"/>
      <c r="E83" s="254">
        <v>9.3010000000000002</v>
      </c>
      <c r="F83" s="252"/>
      <c r="G83" s="252"/>
      <c r="H83" s="252"/>
      <c r="I83" s="252"/>
      <c r="J83" s="252"/>
      <c r="K83" s="252"/>
      <c r="L83" s="252"/>
      <c r="M83" s="252"/>
      <c r="N83" s="252"/>
      <c r="O83" s="252"/>
      <c r="P83" s="252"/>
      <c r="Q83" s="252"/>
      <c r="R83" s="210"/>
      <c r="S83" s="210"/>
      <c r="T83" s="211"/>
      <c r="U83" s="210"/>
      <c r="V83" s="200"/>
      <c r="W83" s="200"/>
      <c r="X83" s="200"/>
      <c r="Y83" s="200"/>
      <c r="Z83" s="200"/>
      <c r="AA83" s="200"/>
      <c r="AB83" s="200"/>
      <c r="AC83" s="200"/>
      <c r="AD83" s="200"/>
      <c r="AE83" s="200" t="s">
        <v>98</v>
      </c>
      <c r="AF83" s="200">
        <v>0</v>
      </c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  <c r="AT83" s="200"/>
      <c r="AU83" s="200"/>
      <c r="AV83" s="200"/>
      <c r="AW83" s="200"/>
      <c r="AX83" s="200"/>
      <c r="AY83" s="200"/>
      <c r="AZ83" s="200"/>
      <c r="BA83" s="200"/>
      <c r="BB83" s="200"/>
      <c r="BC83" s="200"/>
      <c r="BD83" s="200"/>
      <c r="BE83" s="200"/>
      <c r="BF83" s="200"/>
      <c r="BG83" s="200"/>
      <c r="BH83" s="200"/>
    </row>
    <row r="84" spans="1:60" outlineLevel="1" x14ac:dyDescent="0.2">
      <c r="A84" s="201"/>
      <c r="B84" s="207"/>
      <c r="C84" s="241" t="s">
        <v>174</v>
      </c>
      <c r="D84" s="212"/>
      <c r="E84" s="254">
        <v>9.1</v>
      </c>
      <c r="F84" s="252"/>
      <c r="G84" s="252"/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10"/>
      <c r="S84" s="210"/>
      <c r="T84" s="211"/>
      <c r="U84" s="210"/>
      <c r="V84" s="200"/>
      <c r="W84" s="200"/>
      <c r="X84" s="200"/>
      <c r="Y84" s="200"/>
      <c r="Z84" s="200"/>
      <c r="AA84" s="200"/>
      <c r="AB84" s="200"/>
      <c r="AC84" s="200"/>
      <c r="AD84" s="200"/>
      <c r="AE84" s="200" t="s">
        <v>98</v>
      </c>
      <c r="AF84" s="200">
        <v>0</v>
      </c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 x14ac:dyDescent="0.2">
      <c r="A85" s="201"/>
      <c r="B85" s="207"/>
      <c r="C85" s="241" t="s">
        <v>175</v>
      </c>
      <c r="D85" s="212"/>
      <c r="E85" s="254">
        <v>11.151</v>
      </c>
      <c r="F85" s="252"/>
      <c r="G85" s="252"/>
      <c r="H85" s="252"/>
      <c r="I85" s="252"/>
      <c r="J85" s="252"/>
      <c r="K85" s="252"/>
      <c r="L85" s="252"/>
      <c r="M85" s="252"/>
      <c r="N85" s="252"/>
      <c r="O85" s="252"/>
      <c r="P85" s="252"/>
      <c r="Q85" s="252"/>
      <c r="R85" s="210"/>
      <c r="S85" s="210"/>
      <c r="T85" s="211"/>
      <c r="U85" s="210"/>
      <c r="V85" s="200"/>
      <c r="W85" s="200"/>
      <c r="X85" s="200"/>
      <c r="Y85" s="200"/>
      <c r="Z85" s="200"/>
      <c r="AA85" s="200"/>
      <c r="AB85" s="200"/>
      <c r="AC85" s="200"/>
      <c r="AD85" s="200"/>
      <c r="AE85" s="200" t="s">
        <v>98</v>
      </c>
      <c r="AF85" s="200">
        <v>0</v>
      </c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</row>
    <row r="86" spans="1:60" ht="33.75" outlineLevel="1" x14ac:dyDescent="0.2">
      <c r="A86" s="201"/>
      <c r="B86" s="207"/>
      <c r="C86" s="241" t="s">
        <v>176</v>
      </c>
      <c r="D86" s="212"/>
      <c r="E86" s="254">
        <v>74.649000000000001</v>
      </c>
      <c r="F86" s="252"/>
      <c r="G86" s="252"/>
      <c r="H86" s="252"/>
      <c r="I86" s="252"/>
      <c r="J86" s="252"/>
      <c r="K86" s="252"/>
      <c r="L86" s="252"/>
      <c r="M86" s="252"/>
      <c r="N86" s="252"/>
      <c r="O86" s="252"/>
      <c r="P86" s="252"/>
      <c r="Q86" s="252"/>
      <c r="R86" s="210"/>
      <c r="S86" s="210"/>
      <c r="T86" s="211"/>
      <c r="U86" s="210"/>
      <c r="V86" s="200"/>
      <c r="W86" s="200"/>
      <c r="X86" s="200"/>
      <c r="Y86" s="200"/>
      <c r="Z86" s="200"/>
      <c r="AA86" s="200"/>
      <c r="AB86" s="200"/>
      <c r="AC86" s="200"/>
      <c r="AD86" s="200"/>
      <c r="AE86" s="200" t="s">
        <v>98</v>
      </c>
      <c r="AF86" s="200">
        <v>0</v>
      </c>
      <c r="AG86" s="200"/>
      <c r="AH86" s="200"/>
      <c r="AI86" s="200"/>
      <c r="AJ86" s="200"/>
      <c r="AK86" s="200"/>
      <c r="AL86" s="200"/>
      <c r="AM86" s="200"/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 outlineLevel="1" x14ac:dyDescent="0.2">
      <c r="A87" s="201"/>
      <c r="B87" s="207"/>
      <c r="C87" s="241" t="s">
        <v>177</v>
      </c>
      <c r="D87" s="212"/>
      <c r="E87" s="254">
        <v>24.370999999999999</v>
      </c>
      <c r="F87" s="252"/>
      <c r="G87" s="252"/>
      <c r="H87" s="252"/>
      <c r="I87" s="252"/>
      <c r="J87" s="252"/>
      <c r="K87" s="252"/>
      <c r="L87" s="252"/>
      <c r="M87" s="252"/>
      <c r="N87" s="252"/>
      <c r="O87" s="252"/>
      <c r="P87" s="252"/>
      <c r="Q87" s="252"/>
      <c r="R87" s="210"/>
      <c r="S87" s="210"/>
      <c r="T87" s="211"/>
      <c r="U87" s="210"/>
      <c r="V87" s="200"/>
      <c r="W87" s="200"/>
      <c r="X87" s="200"/>
      <c r="Y87" s="200"/>
      <c r="Z87" s="200"/>
      <c r="AA87" s="200"/>
      <c r="AB87" s="200"/>
      <c r="AC87" s="200"/>
      <c r="AD87" s="200"/>
      <c r="AE87" s="200" t="s">
        <v>98</v>
      </c>
      <c r="AF87" s="200">
        <v>0</v>
      </c>
      <c r="AG87" s="200"/>
      <c r="AH87" s="200"/>
      <c r="AI87" s="200"/>
      <c r="AJ87" s="200"/>
      <c r="AK87" s="200"/>
      <c r="AL87" s="200"/>
      <c r="AM87" s="200"/>
      <c r="AN87" s="200"/>
      <c r="AO87" s="200"/>
      <c r="AP87" s="200"/>
      <c r="AQ87" s="200"/>
      <c r="AR87" s="200"/>
      <c r="AS87" s="200"/>
      <c r="AT87" s="200"/>
      <c r="AU87" s="200"/>
      <c r="AV87" s="200"/>
      <c r="AW87" s="200"/>
      <c r="AX87" s="200"/>
      <c r="AY87" s="200"/>
      <c r="AZ87" s="200"/>
      <c r="BA87" s="200"/>
      <c r="BB87" s="200"/>
      <c r="BC87" s="200"/>
      <c r="BD87" s="200"/>
      <c r="BE87" s="200"/>
      <c r="BF87" s="200"/>
      <c r="BG87" s="200"/>
      <c r="BH87" s="200"/>
    </row>
    <row r="88" spans="1:60" outlineLevel="1" x14ac:dyDescent="0.2">
      <c r="A88" s="201"/>
      <c r="B88" s="207"/>
      <c r="C88" s="241" t="s">
        <v>178</v>
      </c>
      <c r="D88" s="212"/>
      <c r="E88" s="254">
        <v>11.058</v>
      </c>
      <c r="F88" s="252"/>
      <c r="G88" s="252"/>
      <c r="H88" s="252"/>
      <c r="I88" s="252"/>
      <c r="J88" s="252"/>
      <c r="K88" s="252"/>
      <c r="L88" s="252"/>
      <c r="M88" s="252"/>
      <c r="N88" s="252"/>
      <c r="O88" s="252"/>
      <c r="P88" s="252"/>
      <c r="Q88" s="252"/>
      <c r="R88" s="210"/>
      <c r="S88" s="210"/>
      <c r="T88" s="211"/>
      <c r="U88" s="210"/>
      <c r="V88" s="200"/>
      <c r="W88" s="200"/>
      <c r="X88" s="200"/>
      <c r="Y88" s="200"/>
      <c r="Z88" s="200"/>
      <c r="AA88" s="200"/>
      <c r="AB88" s="200"/>
      <c r="AC88" s="200"/>
      <c r="AD88" s="200"/>
      <c r="AE88" s="200" t="s">
        <v>98</v>
      </c>
      <c r="AF88" s="200">
        <v>0</v>
      </c>
      <c r="AG88" s="200"/>
      <c r="AH88" s="200"/>
      <c r="AI88" s="200"/>
      <c r="AJ88" s="200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0"/>
      <c r="BB88" s="200"/>
      <c r="BC88" s="200"/>
      <c r="BD88" s="200"/>
      <c r="BE88" s="200"/>
      <c r="BF88" s="200"/>
      <c r="BG88" s="200"/>
      <c r="BH88" s="200"/>
    </row>
    <row r="89" spans="1:60" outlineLevel="1" x14ac:dyDescent="0.2">
      <c r="A89" s="201">
        <v>10</v>
      </c>
      <c r="B89" s="207" t="s">
        <v>126</v>
      </c>
      <c r="C89" s="240" t="s">
        <v>179</v>
      </c>
      <c r="D89" s="209" t="s">
        <v>96</v>
      </c>
      <c r="E89" s="252">
        <v>304.69900000000001</v>
      </c>
      <c r="F89" s="253">
        <f>H89+J89</f>
        <v>0</v>
      </c>
      <c r="G89" s="252">
        <f>ROUND(E89*F89,2)</f>
        <v>0</v>
      </c>
      <c r="H89" s="252"/>
      <c r="I89" s="252">
        <f>ROUND(E89*H89,2)</f>
        <v>0</v>
      </c>
      <c r="J89" s="252"/>
      <c r="K89" s="252">
        <f>ROUND(E89*J89,2)</f>
        <v>0</v>
      </c>
      <c r="L89" s="252">
        <v>21</v>
      </c>
      <c r="M89" s="252">
        <f>G89*(1+L89/100)</f>
        <v>0</v>
      </c>
      <c r="N89" s="252">
        <v>0</v>
      </c>
      <c r="O89" s="252">
        <f>ROUND(E89*N89,5)</f>
        <v>0</v>
      </c>
      <c r="P89" s="252">
        <v>0</v>
      </c>
      <c r="Q89" s="252">
        <f>ROUND(E89*P89,5)</f>
        <v>0</v>
      </c>
      <c r="R89" s="210"/>
      <c r="S89" s="210"/>
      <c r="T89" s="211">
        <v>5.2999999999999999E-2</v>
      </c>
      <c r="U89" s="210">
        <f>ROUND(E89*T89,2)</f>
        <v>16.149999999999999</v>
      </c>
      <c r="V89" s="200"/>
      <c r="W89" s="200"/>
      <c r="X89" s="200"/>
      <c r="Y89" s="200"/>
      <c r="Z89" s="200"/>
      <c r="AA89" s="200"/>
      <c r="AB89" s="200"/>
      <c r="AC89" s="200"/>
      <c r="AD89" s="200"/>
      <c r="AE89" s="200" t="s">
        <v>89</v>
      </c>
      <c r="AF89" s="200"/>
      <c r="AG89" s="200"/>
      <c r="AH89" s="200"/>
      <c r="AI89" s="200"/>
      <c r="AJ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G89" s="200"/>
      <c r="BH89" s="200"/>
    </row>
    <row r="90" spans="1:60" outlineLevel="1" x14ac:dyDescent="0.2">
      <c r="A90" s="201"/>
      <c r="B90" s="207"/>
      <c r="C90" s="241" t="s">
        <v>180</v>
      </c>
      <c r="D90" s="212"/>
      <c r="E90" s="254">
        <v>304.69900000000001</v>
      </c>
      <c r="F90" s="252"/>
      <c r="G90" s="252"/>
      <c r="H90" s="252"/>
      <c r="I90" s="252"/>
      <c r="J90" s="252"/>
      <c r="K90" s="252"/>
      <c r="L90" s="252"/>
      <c r="M90" s="252"/>
      <c r="N90" s="252"/>
      <c r="O90" s="252"/>
      <c r="P90" s="252"/>
      <c r="Q90" s="252"/>
      <c r="R90" s="210"/>
      <c r="S90" s="210"/>
      <c r="T90" s="211"/>
      <c r="U90" s="210"/>
      <c r="V90" s="200"/>
      <c r="W90" s="200"/>
      <c r="X90" s="200"/>
      <c r="Y90" s="200"/>
      <c r="Z90" s="200"/>
      <c r="AA90" s="200"/>
      <c r="AB90" s="200"/>
      <c r="AC90" s="200"/>
      <c r="AD90" s="200"/>
      <c r="AE90" s="200" t="s">
        <v>98</v>
      </c>
      <c r="AF90" s="200">
        <v>0</v>
      </c>
      <c r="AG90" s="200"/>
      <c r="AH90" s="200"/>
      <c r="AI90" s="200"/>
      <c r="AJ90" s="200"/>
      <c r="AK90" s="200"/>
      <c r="AL90" s="200"/>
      <c r="AM90" s="200"/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ht="22.5" outlineLevel="1" x14ac:dyDescent="0.2">
      <c r="A91" s="201">
        <v>11</v>
      </c>
      <c r="B91" s="207" t="s">
        <v>129</v>
      </c>
      <c r="C91" s="240" t="s">
        <v>181</v>
      </c>
      <c r="D91" s="209" t="s">
        <v>96</v>
      </c>
      <c r="E91" s="252">
        <v>304.69900000000001</v>
      </c>
      <c r="F91" s="253">
        <f>H91+J91</f>
        <v>0</v>
      </c>
      <c r="G91" s="252">
        <f>ROUND(E91*F91,2)</f>
        <v>0</v>
      </c>
      <c r="H91" s="252"/>
      <c r="I91" s="252">
        <f>ROUND(E91*H91,2)</f>
        <v>0</v>
      </c>
      <c r="J91" s="252"/>
      <c r="K91" s="252">
        <f>ROUND(E91*J91,2)</f>
        <v>0</v>
      </c>
      <c r="L91" s="252">
        <v>21</v>
      </c>
      <c r="M91" s="252">
        <f>G91*(1+L91/100)</f>
        <v>0</v>
      </c>
      <c r="N91" s="252">
        <v>0</v>
      </c>
      <c r="O91" s="252">
        <f>ROUND(E91*N91,5)</f>
        <v>0</v>
      </c>
      <c r="P91" s="252">
        <v>0</v>
      </c>
      <c r="Q91" s="252">
        <f>ROUND(E91*P91,5)</f>
        <v>0</v>
      </c>
      <c r="R91" s="210"/>
      <c r="S91" s="210"/>
      <c r="T91" s="211">
        <v>7.3999999999999996E-2</v>
      </c>
      <c r="U91" s="210">
        <f>ROUND(E91*T91,2)</f>
        <v>22.55</v>
      </c>
      <c r="V91" s="200"/>
      <c r="W91" s="200"/>
      <c r="X91" s="200"/>
      <c r="Y91" s="200"/>
      <c r="Z91" s="200"/>
      <c r="AA91" s="200"/>
      <c r="AB91" s="200"/>
      <c r="AC91" s="200"/>
      <c r="AD91" s="200"/>
      <c r="AE91" s="200" t="s">
        <v>89</v>
      </c>
      <c r="AF91" s="200"/>
      <c r="AG91" s="200"/>
      <c r="AH91" s="200"/>
      <c r="AI91" s="200"/>
      <c r="AJ91" s="200"/>
      <c r="AK91" s="200"/>
      <c r="AL91" s="200"/>
      <c r="AM91" s="200"/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</row>
    <row r="92" spans="1:60" ht="22.5" outlineLevel="1" x14ac:dyDescent="0.2">
      <c r="A92" s="201">
        <v>12</v>
      </c>
      <c r="B92" s="207" t="s">
        <v>131</v>
      </c>
      <c r="C92" s="240" t="s">
        <v>182</v>
      </c>
      <c r="D92" s="209" t="s">
        <v>96</v>
      </c>
      <c r="E92" s="252">
        <v>946.28049999999996</v>
      </c>
      <c r="F92" s="253">
        <f>H92+J92</f>
        <v>0</v>
      </c>
      <c r="G92" s="252">
        <f>ROUND(E92*F92,2)</f>
        <v>0</v>
      </c>
      <c r="H92" s="252"/>
      <c r="I92" s="252">
        <f>ROUND(E92*H92,2)</f>
        <v>0</v>
      </c>
      <c r="J92" s="252"/>
      <c r="K92" s="252">
        <f>ROUND(E92*J92,2)</f>
        <v>0</v>
      </c>
      <c r="L92" s="252">
        <v>21</v>
      </c>
      <c r="M92" s="252">
        <f>G92*(1+L92/100)</f>
        <v>0</v>
      </c>
      <c r="N92" s="252">
        <v>0</v>
      </c>
      <c r="O92" s="252">
        <f>ROUND(E92*N92,5)</f>
        <v>0</v>
      </c>
      <c r="P92" s="252">
        <v>0</v>
      </c>
      <c r="Q92" s="252">
        <f>ROUND(E92*P92,5)</f>
        <v>0</v>
      </c>
      <c r="R92" s="210"/>
      <c r="S92" s="210"/>
      <c r="T92" s="211">
        <v>4.2999999999999997E-2</v>
      </c>
      <c r="U92" s="210">
        <f>ROUND(E92*T92,2)</f>
        <v>40.69</v>
      </c>
      <c r="V92" s="200"/>
      <c r="W92" s="200"/>
      <c r="X92" s="200"/>
      <c r="Y92" s="200"/>
      <c r="Z92" s="200"/>
      <c r="AA92" s="200"/>
      <c r="AB92" s="200"/>
      <c r="AC92" s="200"/>
      <c r="AD92" s="200"/>
      <c r="AE92" s="200" t="s">
        <v>89</v>
      </c>
      <c r="AF92" s="200"/>
      <c r="AG92" s="200"/>
      <c r="AH92" s="200"/>
      <c r="AI92" s="200"/>
      <c r="AJ92" s="200"/>
      <c r="AK92" s="200"/>
      <c r="AL92" s="200"/>
      <c r="AM92" s="200"/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</row>
    <row r="93" spans="1:60" outlineLevel="1" x14ac:dyDescent="0.2">
      <c r="A93" s="201"/>
      <c r="B93" s="207"/>
      <c r="C93" s="241" t="s">
        <v>183</v>
      </c>
      <c r="D93" s="212"/>
      <c r="E93" s="254">
        <v>21.582000000000001</v>
      </c>
      <c r="F93" s="252"/>
      <c r="G93" s="252"/>
      <c r="H93" s="252"/>
      <c r="I93" s="252"/>
      <c r="J93" s="252"/>
      <c r="K93" s="252"/>
      <c r="L93" s="252"/>
      <c r="M93" s="252"/>
      <c r="N93" s="252"/>
      <c r="O93" s="252"/>
      <c r="P93" s="252"/>
      <c r="Q93" s="252"/>
      <c r="R93" s="210"/>
      <c r="S93" s="210"/>
      <c r="T93" s="211"/>
      <c r="U93" s="210"/>
      <c r="V93" s="200"/>
      <c r="W93" s="200"/>
      <c r="X93" s="200"/>
      <c r="Y93" s="200"/>
      <c r="Z93" s="200"/>
      <c r="AA93" s="200"/>
      <c r="AB93" s="200"/>
      <c r="AC93" s="200"/>
      <c r="AD93" s="200"/>
      <c r="AE93" s="200" t="s">
        <v>98</v>
      </c>
      <c r="AF93" s="200">
        <v>0</v>
      </c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ht="33.75" outlineLevel="1" x14ac:dyDescent="0.2">
      <c r="A94" s="201"/>
      <c r="B94" s="207"/>
      <c r="C94" s="241" t="s">
        <v>184</v>
      </c>
      <c r="D94" s="212"/>
      <c r="E94" s="254">
        <v>50.262999999999998</v>
      </c>
      <c r="F94" s="252"/>
      <c r="G94" s="252"/>
      <c r="H94" s="252"/>
      <c r="I94" s="252"/>
      <c r="J94" s="252"/>
      <c r="K94" s="252"/>
      <c r="L94" s="252"/>
      <c r="M94" s="252"/>
      <c r="N94" s="252"/>
      <c r="O94" s="252"/>
      <c r="P94" s="252"/>
      <c r="Q94" s="252"/>
      <c r="R94" s="210"/>
      <c r="S94" s="210"/>
      <c r="T94" s="211"/>
      <c r="U94" s="210"/>
      <c r="V94" s="200"/>
      <c r="W94" s="200"/>
      <c r="X94" s="200"/>
      <c r="Y94" s="200"/>
      <c r="Z94" s="200"/>
      <c r="AA94" s="200"/>
      <c r="AB94" s="200"/>
      <c r="AC94" s="200"/>
      <c r="AD94" s="200"/>
      <c r="AE94" s="200" t="s">
        <v>98</v>
      </c>
      <c r="AF94" s="200">
        <v>0</v>
      </c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 x14ac:dyDescent="0.2">
      <c r="A95" s="201"/>
      <c r="B95" s="207"/>
      <c r="C95" s="241" t="s">
        <v>185</v>
      </c>
      <c r="D95" s="212"/>
      <c r="E95" s="254">
        <v>20.885999999999999</v>
      </c>
      <c r="F95" s="252"/>
      <c r="G95" s="252"/>
      <c r="H95" s="252"/>
      <c r="I95" s="252"/>
      <c r="J95" s="252"/>
      <c r="K95" s="252"/>
      <c r="L95" s="252"/>
      <c r="M95" s="252"/>
      <c r="N95" s="252"/>
      <c r="O95" s="252"/>
      <c r="P95" s="252"/>
      <c r="Q95" s="252"/>
      <c r="R95" s="210"/>
      <c r="S95" s="210"/>
      <c r="T95" s="211"/>
      <c r="U95" s="210"/>
      <c r="V95" s="200"/>
      <c r="W95" s="200"/>
      <c r="X95" s="200"/>
      <c r="Y95" s="200"/>
      <c r="Z95" s="200"/>
      <c r="AA95" s="200"/>
      <c r="AB95" s="200"/>
      <c r="AC95" s="200"/>
      <c r="AD95" s="200"/>
      <c r="AE95" s="200" t="s">
        <v>98</v>
      </c>
      <c r="AF95" s="200">
        <v>0</v>
      </c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0"/>
      <c r="BB95" s="200"/>
      <c r="BC95" s="200"/>
      <c r="BD95" s="200"/>
      <c r="BE95" s="200"/>
      <c r="BF95" s="200"/>
      <c r="BG95" s="200"/>
      <c r="BH95" s="200"/>
    </row>
    <row r="96" spans="1:60" outlineLevel="1" x14ac:dyDescent="0.2">
      <c r="A96" s="201"/>
      <c r="B96" s="207"/>
      <c r="C96" s="241" t="s">
        <v>186</v>
      </c>
      <c r="D96" s="212"/>
      <c r="E96" s="254"/>
      <c r="F96" s="252"/>
      <c r="G96" s="252"/>
      <c r="H96" s="252"/>
      <c r="I96" s="252"/>
      <c r="J96" s="252"/>
      <c r="K96" s="252"/>
      <c r="L96" s="252"/>
      <c r="M96" s="252"/>
      <c r="N96" s="252"/>
      <c r="O96" s="252"/>
      <c r="P96" s="252"/>
      <c r="Q96" s="252"/>
      <c r="R96" s="210"/>
      <c r="S96" s="210"/>
      <c r="T96" s="211"/>
      <c r="U96" s="210"/>
      <c r="V96" s="200"/>
      <c r="W96" s="200"/>
      <c r="X96" s="200"/>
      <c r="Y96" s="200"/>
      <c r="Z96" s="200"/>
      <c r="AA96" s="200"/>
      <c r="AB96" s="200"/>
      <c r="AC96" s="200"/>
      <c r="AD96" s="200"/>
      <c r="AE96" s="200" t="s">
        <v>98</v>
      </c>
      <c r="AF96" s="200">
        <v>0</v>
      </c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ht="33.75" outlineLevel="1" x14ac:dyDescent="0.2">
      <c r="A97" s="201"/>
      <c r="B97" s="207"/>
      <c r="C97" s="241" t="s">
        <v>187</v>
      </c>
      <c r="D97" s="212"/>
      <c r="E97" s="254">
        <v>5.657</v>
      </c>
      <c r="F97" s="252"/>
      <c r="G97" s="252"/>
      <c r="H97" s="252"/>
      <c r="I97" s="252"/>
      <c r="J97" s="252"/>
      <c r="K97" s="252"/>
      <c r="L97" s="252"/>
      <c r="M97" s="252"/>
      <c r="N97" s="252"/>
      <c r="O97" s="252"/>
      <c r="P97" s="252"/>
      <c r="Q97" s="252"/>
      <c r="R97" s="210"/>
      <c r="S97" s="210"/>
      <c r="T97" s="211"/>
      <c r="U97" s="210"/>
      <c r="V97" s="200"/>
      <c r="W97" s="200"/>
      <c r="X97" s="200"/>
      <c r="Y97" s="200"/>
      <c r="Z97" s="200"/>
      <c r="AA97" s="200"/>
      <c r="AB97" s="200"/>
      <c r="AC97" s="200"/>
      <c r="AD97" s="200"/>
      <c r="AE97" s="200" t="s">
        <v>98</v>
      </c>
      <c r="AF97" s="200">
        <v>0</v>
      </c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</row>
    <row r="98" spans="1:60" ht="33.75" outlineLevel="1" x14ac:dyDescent="0.2">
      <c r="A98" s="201"/>
      <c r="B98" s="207"/>
      <c r="C98" s="241" t="s">
        <v>188</v>
      </c>
      <c r="D98" s="212"/>
      <c r="E98" s="254">
        <v>26.416</v>
      </c>
      <c r="F98" s="252"/>
      <c r="G98" s="252"/>
      <c r="H98" s="252"/>
      <c r="I98" s="252"/>
      <c r="J98" s="252"/>
      <c r="K98" s="252"/>
      <c r="L98" s="252"/>
      <c r="M98" s="252"/>
      <c r="N98" s="252"/>
      <c r="O98" s="252"/>
      <c r="P98" s="252"/>
      <c r="Q98" s="252"/>
      <c r="R98" s="210"/>
      <c r="S98" s="210"/>
      <c r="T98" s="211"/>
      <c r="U98" s="210"/>
      <c r="V98" s="200"/>
      <c r="W98" s="200"/>
      <c r="X98" s="200"/>
      <c r="Y98" s="200"/>
      <c r="Z98" s="200"/>
      <c r="AA98" s="200"/>
      <c r="AB98" s="200"/>
      <c r="AC98" s="200"/>
      <c r="AD98" s="200"/>
      <c r="AE98" s="200" t="s">
        <v>98</v>
      </c>
      <c r="AF98" s="200">
        <v>0</v>
      </c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ht="33.75" outlineLevel="1" x14ac:dyDescent="0.2">
      <c r="A99" s="201"/>
      <c r="B99" s="207"/>
      <c r="C99" s="241" t="s">
        <v>189</v>
      </c>
      <c r="D99" s="212"/>
      <c r="E99" s="254">
        <v>60.609000000000002</v>
      </c>
      <c r="F99" s="252"/>
      <c r="G99" s="252"/>
      <c r="H99" s="252"/>
      <c r="I99" s="252"/>
      <c r="J99" s="252"/>
      <c r="K99" s="252"/>
      <c r="L99" s="252"/>
      <c r="M99" s="252"/>
      <c r="N99" s="252"/>
      <c r="O99" s="252"/>
      <c r="P99" s="252"/>
      <c r="Q99" s="252"/>
      <c r="R99" s="210"/>
      <c r="S99" s="210"/>
      <c r="T99" s="211"/>
      <c r="U99" s="210"/>
      <c r="V99" s="200"/>
      <c r="W99" s="200"/>
      <c r="X99" s="200"/>
      <c r="Y99" s="200"/>
      <c r="Z99" s="200"/>
      <c r="AA99" s="200"/>
      <c r="AB99" s="200"/>
      <c r="AC99" s="200"/>
      <c r="AD99" s="200"/>
      <c r="AE99" s="200" t="s">
        <v>98</v>
      </c>
      <c r="AF99" s="200">
        <v>0</v>
      </c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0"/>
      <c r="BB99" s="200"/>
      <c r="BC99" s="200"/>
      <c r="BD99" s="200"/>
      <c r="BE99" s="200"/>
      <c r="BF99" s="200"/>
      <c r="BG99" s="200"/>
      <c r="BH99" s="200"/>
    </row>
    <row r="100" spans="1:60" ht="33.75" outlineLevel="1" x14ac:dyDescent="0.2">
      <c r="A100" s="201"/>
      <c r="B100" s="207"/>
      <c r="C100" s="241" t="s">
        <v>190</v>
      </c>
      <c r="D100" s="212"/>
      <c r="E100" s="254">
        <v>64.495999999999995</v>
      </c>
      <c r="F100" s="252"/>
      <c r="G100" s="252"/>
      <c r="H100" s="252"/>
      <c r="I100" s="252"/>
      <c r="J100" s="252"/>
      <c r="K100" s="252"/>
      <c r="L100" s="252"/>
      <c r="M100" s="252"/>
      <c r="N100" s="252"/>
      <c r="O100" s="252"/>
      <c r="P100" s="252"/>
      <c r="Q100" s="252"/>
      <c r="R100" s="210"/>
      <c r="S100" s="210"/>
      <c r="T100" s="211"/>
      <c r="U100" s="210"/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 t="s">
        <v>98</v>
      </c>
      <c r="AF100" s="200">
        <v>0</v>
      </c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0"/>
      <c r="AZ100" s="200"/>
      <c r="BA100" s="200"/>
      <c r="BB100" s="200"/>
      <c r="BC100" s="200"/>
      <c r="BD100" s="200"/>
      <c r="BE100" s="200"/>
      <c r="BF100" s="200"/>
      <c r="BG100" s="200"/>
      <c r="BH100" s="200"/>
    </row>
    <row r="101" spans="1:60" ht="33.75" outlineLevel="1" x14ac:dyDescent="0.2">
      <c r="A101" s="201"/>
      <c r="B101" s="207"/>
      <c r="C101" s="241" t="s">
        <v>191</v>
      </c>
      <c r="D101" s="212"/>
      <c r="E101" s="254">
        <v>52.280999999999999</v>
      </c>
      <c r="F101" s="252"/>
      <c r="G101" s="252"/>
      <c r="H101" s="252"/>
      <c r="I101" s="252"/>
      <c r="J101" s="252"/>
      <c r="K101" s="252"/>
      <c r="L101" s="252"/>
      <c r="M101" s="252"/>
      <c r="N101" s="252"/>
      <c r="O101" s="252"/>
      <c r="P101" s="252"/>
      <c r="Q101" s="252"/>
      <c r="R101" s="210"/>
      <c r="S101" s="210"/>
      <c r="T101" s="211"/>
      <c r="U101" s="210"/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 t="s">
        <v>98</v>
      </c>
      <c r="AF101" s="200">
        <v>0</v>
      </c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ht="33.75" outlineLevel="1" x14ac:dyDescent="0.2">
      <c r="A102" s="201"/>
      <c r="B102" s="207"/>
      <c r="C102" s="241" t="s">
        <v>192</v>
      </c>
      <c r="D102" s="212"/>
      <c r="E102" s="254">
        <v>62.475000000000001</v>
      </c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10"/>
      <c r="S102" s="210"/>
      <c r="T102" s="211"/>
      <c r="U102" s="21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 t="s">
        <v>98</v>
      </c>
      <c r="AF102" s="200">
        <v>0</v>
      </c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0"/>
      <c r="BA102" s="200"/>
      <c r="BB102" s="200"/>
      <c r="BC102" s="200"/>
      <c r="BD102" s="200"/>
      <c r="BE102" s="200"/>
      <c r="BF102" s="200"/>
      <c r="BG102" s="200"/>
      <c r="BH102" s="200"/>
    </row>
    <row r="103" spans="1:60" outlineLevel="1" x14ac:dyDescent="0.2">
      <c r="A103" s="201"/>
      <c r="B103" s="207"/>
      <c r="C103" s="241" t="s">
        <v>193</v>
      </c>
      <c r="D103" s="212"/>
      <c r="E103" s="254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10"/>
      <c r="S103" s="210"/>
      <c r="T103" s="211"/>
      <c r="U103" s="21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 t="s">
        <v>98</v>
      </c>
      <c r="AF103" s="200">
        <v>0</v>
      </c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0"/>
      <c r="BB103" s="200"/>
      <c r="BC103" s="200"/>
      <c r="BD103" s="200"/>
      <c r="BE103" s="200"/>
      <c r="BF103" s="200"/>
      <c r="BG103" s="200"/>
      <c r="BH103" s="200"/>
    </row>
    <row r="104" spans="1:60" outlineLevel="1" x14ac:dyDescent="0.2">
      <c r="A104" s="201"/>
      <c r="B104" s="207"/>
      <c r="C104" s="241" t="s">
        <v>194</v>
      </c>
      <c r="D104" s="212"/>
      <c r="E104" s="254">
        <v>86.581000000000003</v>
      </c>
      <c r="F104" s="252"/>
      <c r="G104" s="252"/>
      <c r="H104" s="252"/>
      <c r="I104" s="252"/>
      <c r="J104" s="252"/>
      <c r="K104" s="252"/>
      <c r="L104" s="252"/>
      <c r="M104" s="252"/>
      <c r="N104" s="252"/>
      <c r="O104" s="252"/>
      <c r="P104" s="252"/>
      <c r="Q104" s="252"/>
      <c r="R104" s="210"/>
      <c r="S104" s="210"/>
      <c r="T104" s="211"/>
      <c r="U104" s="21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 t="s">
        <v>98</v>
      </c>
      <c r="AF104" s="200">
        <v>0</v>
      </c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ht="56.25" outlineLevel="1" x14ac:dyDescent="0.2">
      <c r="A105" s="201"/>
      <c r="B105" s="207"/>
      <c r="C105" s="241" t="s">
        <v>195</v>
      </c>
      <c r="D105" s="212"/>
      <c r="E105" s="254">
        <v>244.08150000000001</v>
      </c>
      <c r="F105" s="252"/>
      <c r="G105" s="252"/>
      <c r="H105" s="252"/>
      <c r="I105" s="252"/>
      <c r="J105" s="252"/>
      <c r="K105" s="252"/>
      <c r="L105" s="252"/>
      <c r="M105" s="252"/>
      <c r="N105" s="252"/>
      <c r="O105" s="252"/>
      <c r="P105" s="252"/>
      <c r="Q105" s="252"/>
      <c r="R105" s="210"/>
      <c r="S105" s="210"/>
      <c r="T105" s="211"/>
      <c r="U105" s="21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 t="s">
        <v>98</v>
      </c>
      <c r="AF105" s="200">
        <v>0</v>
      </c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outlineLevel="1" x14ac:dyDescent="0.2">
      <c r="A106" s="201"/>
      <c r="B106" s="207"/>
      <c r="C106" s="241" t="s">
        <v>196</v>
      </c>
      <c r="D106" s="212"/>
      <c r="E106" s="254">
        <v>11.005000000000001</v>
      </c>
      <c r="F106" s="252"/>
      <c r="G106" s="252"/>
      <c r="H106" s="252"/>
      <c r="I106" s="252"/>
      <c r="J106" s="252"/>
      <c r="K106" s="252"/>
      <c r="L106" s="252"/>
      <c r="M106" s="252"/>
      <c r="N106" s="252"/>
      <c r="O106" s="252"/>
      <c r="P106" s="252"/>
      <c r="Q106" s="252"/>
      <c r="R106" s="210"/>
      <c r="S106" s="210"/>
      <c r="T106" s="211"/>
      <c r="U106" s="21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 t="s">
        <v>98</v>
      </c>
      <c r="AF106" s="200">
        <v>0</v>
      </c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0"/>
      <c r="AZ106" s="200"/>
      <c r="BA106" s="200"/>
      <c r="BB106" s="200"/>
      <c r="BC106" s="200"/>
      <c r="BD106" s="200"/>
      <c r="BE106" s="200"/>
      <c r="BF106" s="200"/>
      <c r="BG106" s="200"/>
      <c r="BH106" s="200"/>
    </row>
    <row r="107" spans="1:60" outlineLevel="1" x14ac:dyDescent="0.2">
      <c r="A107" s="201"/>
      <c r="B107" s="207"/>
      <c r="C107" s="241" t="s">
        <v>197</v>
      </c>
      <c r="D107" s="212"/>
      <c r="E107" s="254">
        <v>8.19</v>
      </c>
      <c r="F107" s="252"/>
      <c r="G107" s="252"/>
      <c r="H107" s="252"/>
      <c r="I107" s="252"/>
      <c r="J107" s="252"/>
      <c r="K107" s="252"/>
      <c r="L107" s="252"/>
      <c r="M107" s="252"/>
      <c r="N107" s="252"/>
      <c r="O107" s="252"/>
      <c r="P107" s="252"/>
      <c r="Q107" s="252"/>
      <c r="R107" s="210"/>
      <c r="S107" s="210"/>
      <c r="T107" s="211"/>
      <c r="U107" s="21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 t="s">
        <v>98</v>
      </c>
      <c r="AF107" s="200">
        <v>0</v>
      </c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0"/>
      <c r="BB107" s="200"/>
      <c r="BC107" s="200"/>
      <c r="BD107" s="200"/>
      <c r="BE107" s="200"/>
      <c r="BF107" s="200"/>
      <c r="BG107" s="200"/>
      <c r="BH107" s="200"/>
    </row>
    <row r="108" spans="1:60" outlineLevel="1" x14ac:dyDescent="0.2">
      <c r="A108" s="201"/>
      <c r="B108" s="207"/>
      <c r="C108" s="241" t="s">
        <v>198</v>
      </c>
      <c r="D108" s="212"/>
      <c r="E108" s="254">
        <v>20.178000000000001</v>
      </c>
      <c r="F108" s="252"/>
      <c r="G108" s="252"/>
      <c r="H108" s="252"/>
      <c r="I108" s="252"/>
      <c r="J108" s="252"/>
      <c r="K108" s="252"/>
      <c r="L108" s="252"/>
      <c r="M108" s="252"/>
      <c r="N108" s="252"/>
      <c r="O108" s="252"/>
      <c r="P108" s="252"/>
      <c r="Q108" s="252"/>
      <c r="R108" s="210"/>
      <c r="S108" s="210"/>
      <c r="T108" s="211"/>
      <c r="U108" s="21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 t="s">
        <v>98</v>
      </c>
      <c r="AF108" s="200">
        <v>0</v>
      </c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ht="33.75" outlineLevel="1" x14ac:dyDescent="0.2">
      <c r="A109" s="201"/>
      <c r="B109" s="207"/>
      <c r="C109" s="241" t="s">
        <v>199</v>
      </c>
      <c r="D109" s="212"/>
      <c r="E109" s="254">
        <v>146.87100000000001</v>
      </c>
      <c r="F109" s="252"/>
      <c r="G109" s="252"/>
      <c r="H109" s="252"/>
      <c r="I109" s="252"/>
      <c r="J109" s="252"/>
      <c r="K109" s="252"/>
      <c r="L109" s="252"/>
      <c r="M109" s="252"/>
      <c r="N109" s="252"/>
      <c r="O109" s="252"/>
      <c r="P109" s="252"/>
      <c r="Q109" s="252"/>
      <c r="R109" s="210"/>
      <c r="S109" s="210"/>
      <c r="T109" s="211"/>
      <c r="U109" s="21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 t="s">
        <v>98</v>
      </c>
      <c r="AF109" s="200">
        <v>0</v>
      </c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outlineLevel="1" x14ac:dyDescent="0.2">
      <c r="A110" s="201"/>
      <c r="B110" s="207"/>
      <c r="C110" s="241" t="s">
        <v>200</v>
      </c>
      <c r="D110" s="212"/>
      <c r="E110" s="254">
        <v>56.27</v>
      </c>
      <c r="F110" s="252"/>
      <c r="G110" s="252"/>
      <c r="H110" s="252"/>
      <c r="I110" s="252"/>
      <c r="J110" s="252"/>
      <c r="K110" s="252"/>
      <c r="L110" s="252"/>
      <c r="M110" s="252"/>
      <c r="N110" s="252"/>
      <c r="O110" s="252"/>
      <c r="P110" s="252"/>
      <c r="Q110" s="252"/>
      <c r="R110" s="210"/>
      <c r="S110" s="210"/>
      <c r="T110" s="211"/>
      <c r="U110" s="21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 t="s">
        <v>98</v>
      </c>
      <c r="AF110" s="200">
        <v>0</v>
      </c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/>
      <c r="BE110" s="200"/>
      <c r="BF110" s="200"/>
      <c r="BG110" s="200"/>
      <c r="BH110" s="200"/>
    </row>
    <row r="111" spans="1:60" outlineLevel="1" x14ac:dyDescent="0.2">
      <c r="A111" s="201"/>
      <c r="B111" s="207"/>
      <c r="C111" s="241" t="s">
        <v>201</v>
      </c>
      <c r="D111" s="212"/>
      <c r="E111" s="254">
        <v>8.4390000000000001</v>
      </c>
      <c r="F111" s="252"/>
      <c r="G111" s="252"/>
      <c r="H111" s="252"/>
      <c r="I111" s="252"/>
      <c r="J111" s="252"/>
      <c r="K111" s="252"/>
      <c r="L111" s="252"/>
      <c r="M111" s="252"/>
      <c r="N111" s="252"/>
      <c r="O111" s="252"/>
      <c r="P111" s="252"/>
      <c r="Q111" s="252"/>
      <c r="R111" s="210"/>
      <c r="S111" s="210"/>
      <c r="T111" s="211"/>
      <c r="U111" s="21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 t="s">
        <v>98</v>
      </c>
      <c r="AF111" s="200">
        <v>0</v>
      </c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0"/>
      <c r="AZ111" s="200"/>
      <c r="BA111" s="200"/>
      <c r="BB111" s="200"/>
      <c r="BC111" s="200"/>
      <c r="BD111" s="200"/>
      <c r="BE111" s="200"/>
      <c r="BF111" s="200"/>
      <c r="BG111" s="200"/>
      <c r="BH111" s="200"/>
    </row>
    <row r="112" spans="1:60" outlineLevel="1" x14ac:dyDescent="0.2">
      <c r="A112" s="201">
        <v>13</v>
      </c>
      <c r="B112" s="207" t="s">
        <v>202</v>
      </c>
      <c r="C112" s="240" t="s">
        <v>203</v>
      </c>
      <c r="D112" s="209" t="s">
        <v>204</v>
      </c>
      <c r="E112" s="252">
        <v>2525.6999999999998</v>
      </c>
      <c r="F112" s="253">
        <f>H112+J112</f>
        <v>0</v>
      </c>
      <c r="G112" s="252">
        <f>ROUND(E112*F112,2)</f>
        <v>0</v>
      </c>
      <c r="H112" s="252"/>
      <c r="I112" s="252">
        <f>ROUND(E112*H112,2)</f>
        <v>0</v>
      </c>
      <c r="J112" s="252"/>
      <c r="K112" s="252">
        <f>ROUND(E112*J112,2)</f>
        <v>0</v>
      </c>
      <c r="L112" s="252">
        <v>21</v>
      </c>
      <c r="M112" s="252">
        <f>G112*(1+L112/100)</f>
        <v>0</v>
      </c>
      <c r="N112" s="252">
        <v>0</v>
      </c>
      <c r="O112" s="252">
        <f>ROUND(E112*N112,5)</f>
        <v>0</v>
      </c>
      <c r="P112" s="252">
        <v>0</v>
      </c>
      <c r="Q112" s="252">
        <f>ROUND(E112*P112,5)</f>
        <v>0</v>
      </c>
      <c r="R112" s="210"/>
      <c r="S112" s="210"/>
      <c r="T112" s="211">
        <v>4.7E-2</v>
      </c>
      <c r="U112" s="210">
        <f>ROUND(E112*T112,2)</f>
        <v>118.71</v>
      </c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 t="s">
        <v>89</v>
      </c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ht="33.75" outlineLevel="1" x14ac:dyDescent="0.2">
      <c r="A113" s="201"/>
      <c r="B113" s="207"/>
      <c r="C113" s="241" t="s">
        <v>205</v>
      </c>
      <c r="D113" s="212"/>
      <c r="E113" s="254">
        <v>1666.7</v>
      </c>
      <c r="F113" s="252"/>
      <c r="G113" s="252"/>
      <c r="H113" s="252"/>
      <c r="I113" s="252"/>
      <c r="J113" s="252"/>
      <c r="K113" s="252"/>
      <c r="L113" s="252"/>
      <c r="M113" s="252"/>
      <c r="N113" s="252"/>
      <c r="O113" s="252"/>
      <c r="P113" s="252"/>
      <c r="Q113" s="252"/>
      <c r="R113" s="210"/>
      <c r="S113" s="210"/>
      <c r="T113" s="211"/>
      <c r="U113" s="21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 t="s">
        <v>98</v>
      </c>
      <c r="AF113" s="200">
        <v>0</v>
      </c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0"/>
      <c r="BB113" s="200"/>
      <c r="BC113" s="200"/>
      <c r="BD113" s="200"/>
      <c r="BE113" s="200"/>
      <c r="BF113" s="200"/>
      <c r="BG113" s="200"/>
      <c r="BH113" s="200"/>
    </row>
    <row r="114" spans="1:60" ht="22.5" outlineLevel="1" x14ac:dyDescent="0.2">
      <c r="A114" s="201"/>
      <c r="B114" s="207"/>
      <c r="C114" s="241" t="s">
        <v>206</v>
      </c>
      <c r="D114" s="212"/>
      <c r="E114" s="254">
        <v>859</v>
      </c>
      <c r="F114" s="252"/>
      <c r="G114" s="252"/>
      <c r="H114" s="252"/>
      <c r="I114" s="252"/>
      <c r="J114" s="252"/>
      <c r="K114" s="252"/>
      <c r="L114" s="252"/>
      <c r="M114" s="252"/>
      <c r="N114" s="252"/>
      <c r="O114" s="252"/>
      <c r="P114" s="252"/>
      <c r="Q114" s="252"/>
      <c r="R114" s="210"/>
      <c r="S114" s="210"/>
      <c r="T114" s="211"/>
      <c r="U114" s="21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 t="s">
        <v>98</v>
      </c>
      <c r="AF114" s="200">
        <v>0</v>
      </c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0"/>
      <c r="AZ114" s="200"/>
      <c r="BA114" s="200"/>
      <c r="BB114" s="200"/>
      <c r="BC114" s="200"/>
      <c r="BD114" s="200"/>
      <c r="BE114" s="200"/>
      <c r="BF114" s="200"/>
      <c r="BG114" s="200"/>
      <c r="BH114" s="200"/>
    </row>
    <row r="115" spans="1:60" outlineLevel="1" x14ac:dyDescent="0.2">
      <c r="A115" s="201">
        <v>14</v>
      </c>
      <c r="B115" s="207" t="s">
        <v>207</v>
      </c>
      <c r="C115" s="240" t="s">
        <v>208</v>
      </c>
      <c r="D115" s="209" t="s">
        <v>209</v>
      </c>
      <c r="E115" s="252">
        <v>63.142499999999998</v>
      </c>
      <c r="F115" s="253">
        <f>H115+J115</f>
        <v>0</v>
      </c>
      <c r="G115" s="252">
        <f>ROUND(E115*F115,2)</f>
        <v>0</v>
      </c>
      <c r="H115" s="252"/>
      <c r="I115" s="252">
        <f>ROUND(E115*H115,2)</f>
        <v>0</v>
      </c>
      <c r="J115" s="252"/>
      <c r="K115" s="252">
        <f>ROUND(E115*J115,2)</f>
        <v>0</v>
      </c>
      <c r="L115" s="252">
        <v>21</v>
      </c>
      <c r="M115" s="252">
        <f>G115*(1+L115/100)</f>
        <v>0</v>
      </c>
      <c r="N115" s="252">
        <v>1E-3</v>
      </c>
      <c r="O115" s="252">
        <f>ROUND(E115*N115,5)</f>
        <v>6.3140000000000002E-2</v>
      </c>
      <c r="P115" s="252">
        <v>0</v>
      </c>
      <c r="Q115" s="252">
        <f>ROUND(E115*P115,5)</f>
        <v>0</v>
      </c>
      <c r="R115" s="210"/>
      <c r="S115" s="210"/>
      <c r="T115" s="211">
        <v>0</v>
      </c>
      <c r="U115" s="210">
        <f>ROUND(E115*T115,2)</f>
        <v>0</v>
      </c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 t="s">
        <v>210</v>
      </c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</row>
    <row r="116" spans="1:60" ht="33.75" outlineLevel="1" x14ac:dyDescent="0.2">
      <c r="A116" s="201"/>
      <c r="B116" s="207"/>
      <c r="C116" s="241" t="s">
        <v>211</v>
      </c>
      <c r="D116" s="212"/>
      <c r="E116" s="254">
        <v>41.667499999999997</v>
      </c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10"/>
      <c r="S116" s="210"/>
      <c r="T116" s="211"/>
      <c r="U116" s="21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 t="s">
        <v>98</v>
      </c>
      <c r="AF116" s="200">
        <v>0</v>
      </c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0"/>
      <c r="AZ116" s="200"/>
      <c r="BA116" s="200"/>
      <c r="BB116" s="200"/>
      <c r="BC116" s="200"/>
      <c r="BD116" s="200"/>
      <c r="BE116" s="200"/>
      <c r="BF116" s="200"/>
      <c r="BG116" s="200"/>
      <c r="BH116" s="200"/>
    </row>
    <row r="117" spans="1:60" ht="33.75" outlineLevel="1" x14ac:dyDescent="0.2">
      <c r="A117" s="201"/>
      <c r="B117" s="207"/>
      <c r="C117" s="241" t="s">
        <v>212</v>
      </c>
      <c r="D117" s="212"/>
      <c r="E117" s="254">
        <v>21.475000000000001</v>
      </c>
      <c r="F117" s="252"/>
      <c r="G117" s="252"/>
      <c r="H117" s="252"/>
      <c r="I117" s="252"/>
      <c r="J117" s="252"/>
      <c r="K117" s="252"/>
      <c r="L117" s="252"/>
      <c r="M117" s="252"/>
      <c r="N117" s="252"/>
      <c r="O117" s="252"/>
      <c r="P117" s="252"/>
      <c r="Q117" s="252"/>
      <c r="R117" s="210"/>
      <c r="S117" s="210"/>
      <c r="T117" s="211"/>
      <c r="U117" s="21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 t="s">
        <v>98</v>
      </c>
      <c r="AF117" s="200">
        <v>0</v>
      </c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0"/>
      <c r="AZ117" s="200"/>
      <c r="BA117" s="200"/>
      <c r="BB117" s="200"/>
      <c r="BC117" s="200"/>
      <c r="BD117" s="200"/>
      <c r="BE117" s="200"/>
      <c r="BF117" s="200"/>
      <c r="BG117" s="200"/>
      <c r="BH117" s="200"/>
    </row>
    <row r="118" spans="1:60" x14ac:dyDescent="0.2">
      <c r="A118" s="202" t="s">
        <v>84</v>
      </c>
      <c r="B118" s="208" t="s">
        <v>53</v>
      </c>
      <c r="C118" s="242" t="s">
        <v>54</v>
      </c>
      <c r="D118" s="213"/>
      <c r="E118" s="255"/>
      <c r="F118" s="255"/>
      <c r="G118" s="255">
        <f>SUMIF(AE119:AE172,"&lt;&gt;NOR",G119:G172)</f>
        <v>0</v>
      </c>
      <c r="H118" s="255"/>
      <c r="I118" s="255">
        <f>SUM(I119:I172)</f>
        <v>0</v>
      </c>
      <c r="J118" s="255"/>
      <c r="K118" s="255">
        <f>SUM(K119:K172)</f>
        <v>0</v>
      </c>
      <c r="L118" s="255"/>
      <c r="M118" s="255">
        <f>SUM(M119:M172)</f>
        <v>0</v>
      </c>
      <c r="N118" s="255"/>
      <c r="O118" s="255">
        <f>SUM(O119:O172)</f>
        <v>3014.1362200000003</v>
      </c>
      <c r="P118" s="255"/>
      <c r="Q118" s="255">
        <f>SUM(Q119:Q172)</f>
        <v>0</v>
      </c>
      <c r="R118" s="214"/>
      <c r="S118" s="214"/>
      <c r="T118" s="215"/>
      <c r="U118" s="214">
        <f>SUM(U119:U172)</f>
        <v>2558.63</v>
      </c>
      <c r="AE118" t="s">
        <v>85</v>
      </c>
    </row>
    <row r="119" spans="1:60" outlineLevel="1" x14ac:dyDescent="0.2">
      <c r="A119" s="201">
        <v>15</v>
      </c>
      <c r="B119" s="207" t="s">
        <v>213</v>
      </c>
      <c r="C119" s="240" t="s">
        <v>214</v>
      </c>
      <c r="D119" s="209" t="s">
        <v>96</v>
      </c>
      <c r="E119" s="252">
        <v>547.87900000000002</v>
      </c>
      <c r="F119" s="253">
        <f>H119+J119</f>
        <v>0</v>
      </c>
      <c r="G119" s="252">
        <f>ROUND(E119*F119,2)</f>
        <v>0</v>
      </c>
      <c r="H119" s="252"/>
      <c r="I119" s="252">
        <f>ROUND(E119*H119,2)</f>
        <v>0</v>
      </c>
      <c r="J119" s="252"/>
      <c r="K119" s="252">
        <f>ROUND(E119*J119,2)</f>
        <v>0</v>
      </c>
      <c r="L119" s="252">
        <v>21</v>
      </c>
      <c r="M119" s="252">
        <f>G119*(1+L119/100)</f>
        <v>0</v>
      </c>
      <c r="N119" s="252">
        <v>2.27136</v>
      </c>
      <c r="O119" s="252">
        <f>ROUND(E119*N119,5)</f>
        <v>1244.4304500000001</v>
      </c>
      <c r="P119" s="252">
        <v>0</v>
      </c>
      <c r="Q119" s="252">
        <f>ROUND(E119*P119,5)</f>
        <v>0</v>
      </c>
      <c r="R119" s="210"/>
      <c r="S119" s="210"/>
      <c r="T119" s="211">
        <v>0.67400000000000004</v>
      </c>
      <c r="U119" s="210">
        <f>ROUND(E119*T119,2)</f>
        <v>369.27</v>
      </c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 t="s">
        <v>89</v>
      </c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0"/>
      <c r="BB119" s="200"/>
      <c r="BC119" s="200"/>
      <c r="BD119" s="200"/>
      <c r="BE119" s="200"/>
      <c r="BF119" s="200"/>
      <c r="BG119" s="200"/>
      <c r="BH119" s="200"/>
    </row>
    <row r="120" spans="1:60" outlineLevel="1" x14ac:dyDescent="0.2">
      <c r="A120" s="201"/>
      <c r="B120" s="207"/>
      <c r="C120" s="241" t="s">
        <v>215</v>
      </c>
      <c r="D120" s="212"/>
      <c r="E120" s="254">
        <v>30.864000000000001</v>
      </c>
      <c r="F120" s="252"/>
      <c r="G120" s="252"/>
      <c r="H120" s="252"/>
      <c r="I120" s="252"/>
      <c r="J120" s="252"/>
      <c r="K120" s="252"/>
      <c r="L120" s="252"/>
      <c r="M120" s="252"/>
      <c r="N120" s="252"/>
      <c r="O120" s="252"/>
      <c r="P120" s="252"/>
      <c r="Q120" s="252"/>
      <c r="R120" s="210"/>
      <c r="S120" s="210"/>
      <c r="T120" s="211"/>
      <c r="U120" s="21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 t="s">
        <v>98</v>
      </c>
      <c r="AF120" s="200">
        <v>0</v>
      </c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0"/>
      <c r="AZ120" s="200"/>
      <c r="BA120" s="200"/>
      <c r="BB120" s="200"/>
      <c r="BC120" s="200"/>
      <c r="BD120" s="200"/>
      <c r="BE120" s="200"/>
      <c r="BF120" s="200"/>
      <c r="BG120" s="200"/>
      <c r="BH120" s="200"/>
    </row>
    <row r="121" spans="1:60" outlineLevel="1" x14ac:dyDescent="0.2">
      <c r="A121" s="201"/>
      <c r="B121" s="207"/>
      <c r="C121" s="241" t="s">
        <v>216</v>
      </c>
      <c r="D121" s="212"/>
      <c r="E121" s="254">
        <v>6.915</v>
      </c>
      <c r="F121" s="252"/>
      <c r="G121" s="252"/>
      <c r="H121" s="252"/>
      <c r="I121" s="252"/>
      <c r="J121" s="252"/>
      <c r="K121" s="252"/>
      <c r="L121" s="252"/>
      <c r="M121" s="252"/>
      <c r="N121" s="252"/>
      <c r="O121" s="252"/>
      <c r="P121" s="252"/>
      <c r="Q121" s="252"/>
      <c r="R121" s="210"/>
      <c r="S121" s="210"/>
      <c r="T121" s="211"/>
      <c r="U121" s="21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 t="s">
        <v>98</v>
      </c>
      <c r="AF121" s="200">
        <v>0</v>
      </c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0"/>
      <c r="AZ121" s="200"/>
      <c r="BA121" s="200"/>
      <c r="BB121" s="200"/>
      <c r="BC121" s="200"/>
      <c r="BD121" s="200"/>
      <c r="BE121" s="200"/>
      <c r="BF121" s="200"/>
      <c r="BG121" s="200"/>
      <c r="BH121" s="200"/>
    </row>
    <row r="122" spans="1:60" outlineLevel="1" x14ac:dyDescent="0.2">
      <c r="A122" s="201"/>
      <c r="B122" s="207"/>
      <c r="C122" s="241" t="s">
        <v>217</v>
      </c>
      <c r="D122" s="212"/>
      <c r="E122" s="254"/>
      <c r="F122" s="252"/>
      <c r="G122" s="252"/>
      <c r="H122" s="252"/>
      <c r="I122" s="252"/>
      <c r="J122" s="252"/>
      <c r="K122" s="252"/>
      <c r="L122" s="252"/>
      <c r="M122" s="252"/>
      <c r="N122" s="252"/>
      <c r="O122" s="252"/>
      <c r="P122" s="252"/>
      <c r="Q122" s="252"/>
      <c r="R122" s="210"/>
      <c r="S122" s="210"/>
      <c r="T122" s="211"/>
      <c r="U122" s="21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 t="s">
        <v>98</v>
      </c>
      <c r="AF122" s="200">
        <v>0</v>
      </c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0"/>
      <c r="AZ122" s="200"/>
      <c r="BA122" s="200"/>
      <c r="BB122" s="200"/>
      <c r="BC122" s="200"/>
      <c r="BD122" s="200"/>
      <c r="BE122" s="200"/>
      <c r="BF122" s="200"/>
      <c r="BG122" s="200"/>
      <c r="BH122" s="200"/>
    </row>
    <row r="123" spans="1:60" outlineLevel="1" x14ac:dyDescent="0.2">
      <c r="A123" s="201"/>
      <c r="B123" s="207"/>
      <c r="C123" s="241" t="s">
        <v>218</v>
      </c>
      <c r="D123" s="212"/>
      <c r="E123" s="254">
        <v>16.739999999999998</v>
      </c>
      <c r="F123" s="252"/>
      <c r="G123" s="252"/>
      <c r="H123" s="252"/>
      <c r="I123" s="252"/>
      <c r="J123" s="252"/>
      <c r="K123" s="252"/>
      <c r="L123" s="252"/>
      <c r="M123" s="252"/>
      <c r="N123" s="252"/>
      <c r="O123" s="252"/>
      <c r="P123" s="252"/>
      <c r="Q123" s="252"/>
      <c r="R123" s="210"/>
      <c r="S123" s="210"/>
      <c r="T123" s="211"/>
      <c r="U123" s="21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 t="s">
        <v>98</v>
      </c>
      <c r="AF123" s="200">
        <v>0</v>
      </c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</row>
    <row r="124" spans="1:60" outlineLevel="1" x14ac:dyDescent="0.2">
      <c r="A124" s="201"/>
      <c r="B124" s="207"/>
      <c r="C124" s="241" t="s">
        <v>219</v>
      </c>
      <c r="D124" s="212"/>
      <c r="E124" s="254">
        <v>32.880000000000003</v>
      </c>
      <c r="F124" s="252"/>
      <c r="G124" s="252"/>
      <c r="H124" s="252"/>
      <c r="I124" s="252"/>
      <c r="J124" s="252"/>
      <c r="K124" s="252"/>
      <c r="L124" s="252"/>
      <c r="M124" s="252"/>
      <c r="N124" s="252"/>
      <c r="O124" s="252"/>
      <c r="P124" s="252"/>
      <c r="Q124" s="252"/>
      <c r="R124" s="210"/>
      <c r="S124" s="210"/>
      <c r="T124" s="211"/>
      <c r="U124" s="21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 t="s">
        <v>98</v>
      </c>
      <c r="AF124" s="200">
        <v>0</v>
      </c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0"/>
      <c r="BB124" s="200"/>
      <c r="BC124" s="200"/>
      <c r="BD124" s="200"/>
      <c r="BE124" s="200"/>
      <c r="BF124" s="200"/>
      <c r="BG124" s="200"/>
      <c r="BH124" s="200"/>
    </row>
    <row r="125" spans="1:60" outlineLevel="1" x14ac:dyDescent="0.2">
      <c r="A125" s="201"/>
      <c r="B125" s="207"/>
      <c r="C125" s="241" t="s">
        <v>220</v>
      </c>
      <c r="D125" s="212"/>
      <c r="E125" s="254">
        <v>302.44</v>
      </c>
      <c r="F125" s="252"/>
      <c r="G125" s="252"/>
      <c r="H125" s="252"/>
      <c r="I125" s="252"/>
      <c r="J125" s="252"/>
      <c r="K125" s="252"/>
      <c r="L125" s="252"/>
      <c r="M125" s="252"/>
      <c r="N125" s="252"/>
      <c r="O125" s="252"/>
      <c r="P125" s="252"/>
      <c r="Q125" s="252"/>
      <c r="R125" s="210"/>
      <c r="S125" s="210"/>
      <c r="T125" s="211"/>
      <c r="U125" s="21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 t="s">
        <v>98</v>
      </c>
      <c r="AF125" s="200">
        <v>0</v>
      </c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0"/>
      <c r="BB125" s="200"/>
      <c r="BC125" s="200"/>
      <c r="BD125" s="200"/>
      <c r="BE125" s="200"/>
      <c r="BF125" s="200"/>
      <c r="BG125" s="200"/>
      <c r="BH125" s="200"/>
    </row>
    <row r="126" spans="1:60" outlineLevel="1" x14ac:dyDescent="0.2">
      <c r="A126" s="201"/>
      <c r="B126" s="207"/>
      <c r="C126" s="241" t="s">
        <v>221</v>
      </c>
      <c r="D126" s="212"/>
      <c r="E126" s="254">
        <v>158.04</v>
      </c>
      <c r="F126" s="252"/>
      <c r="G126" s="252"/>
      <c r="H126" s="252"/>
      <c r="I126" s="252"/>
      <c r="J126" s="252"/>
      <c r="K126" s="252"/>
      <c r="L126" s="252"/>
      <c r="M126" s="252"/>
      <c r="N126" s="252"/>
      <c r="O126" s="252"/>
      <c r="P126" s="252"/>
      <c r="Q126" s="252"/>
      <c r="R126" s="210"/>
      <c r="S126" s="210"/>
      <c r="T126" s="211"/>
      <c r="U126" s="21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 t="s">
        <v>98</v>
      </c>
      <c r="AF126" s="200">
        <v>0</v>
      </c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0"/>
      <c r="BB126" s="200"/>
      <c r="BC126" s="200"/>
      <c r="BD126" s="200"/>
      <c r="BE126" s="200"/>
      <c r="BF126" s="200"/>
      <c r="BG126" s="200"/>
      <c r="BH126" s="200"/>
    </row>
    <row r="127" spans="1:60" ht="22.5" outlineLevel="1" x14ac:dyDescent="0.2">
      <c r="A127" s="201">
        <v>16</v>
      </c>
      <c r="B127" s="207" t="s">
        <v>222</v>
      </c>
      <c r="C127" s="240" t="s">
        <v>223</v>
      </c>
      <c r="D127" s="209" t="s">
        <v>96</v>
      </c>
      <c r="E127" s="252">
        <v>587.27449999999999</v>
      </c>
      <c r="F127" s="253">
        <f>H127+J127</f>
        <v>0</v>
      </c>
      <c r="G127" s="252">
        <f>ROUND(E127*F127,2)</f>
        <v>0</v>
      </c>
      <c r="H127" s="252"/>
      <c r="I127" s="252">
        <f>ROUND(E127*H127,2)</f>
        <v>0</v>
      </c>
      <c r="J127" s="252"/>
      <c r="K127" s="252">
        <f>ROUND(E127*J127,2)</f>
        <v>0</v>
      </c>
      <c r="L127" s="252">
        <v>21</v>
      </c>
      <c r="M127" s="252">
        <f>G127*(1+L127/100)</f>
        <v>0</v>
      </c>
      <c r="N127" s="252">
        <v>1.9973700000000001</v>
      </c>
      <c r="O127" s="252">
        <f>ROUND(E127*N127,5)</f>
        <v>1173.0044700000001</v>
      </c>
      <c r="P127" s="252">
        <v>0</v>
      </c>
      <c r="Q127" s="252">
        <f>ROUND(E127*P127,5)</f>
        <v>0</v>
      </c>
      <c r="R127" s="210"/>
      <c r="S127" s="210"/>
      <c r="T127" s="211">
        <v>2.4710000000000001</v>
      </c>
      <c r="U127" s="210">
        <f>ROUND(E127*T127,2)</f>
        <v>1451.16</v>
      </c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 t="s">
        <v>89</v>
      </c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</row>
    <row r="128" spans="1:60" ht="33.75" outlineLevel="1" x14ac:dyDescent="0.2">
      <c r="A128" s="201"/>
      <c r="B128" s="207"/>
      <c r="C128" s="241" t="s">
        <v>224</v>
      </c>
      <c r="D128" s="212"/>
      <c r="E128" s="254">
        <v>17.073499999999999</v>
      </c>
      <c r="F128" s="252"/>
      <c r="G128" s="252"/>
      <c r="H128" s="252"/>
      <c r="I128" s="252"/>
      <c r="J128" s="252"/>
      <c r="K128" s="252"/>
      <c r="L128" s="252"/>
      <c r="M128" s="252"/>
      <c r="N128" s="252"/>
      <c r="O128" s="252"/>
      <c r="P128" s="252"/>
      <c r="Q128" s="252"/>
      <c r="R128" s="210"/>
      <c r="S128" s="210"/>
      <c r="T128" s="211"/>
      <c r="U128" s="21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 t="s">
        <v>98</v>
      </c>
      <c r="AF128" s="200">
        <v>0</v>
      </c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0"/>
      <c r="AZ128" s="200"/>
      <c r="BA128" s="200"/>
      <c r="BB128" s="200"/>
      <c r="BC128" s="200"/>
      <c r="BD128" s="200"/>
      <c r="BE128" s="200"/>
      <c r="BF128" s="200"/>
      <c r="BG128" s="200"/>
      <c r="BH128" s="200"/>
    </row>
    <row r="129" spans="1:60" ht="33.75" outlineLevel="1" x14ac:dyDescent="0.2">
      <c r="A129" s="201"/>
      <c r="B129" s="207"/>
      <c r="C129" s="241" t="s">
        <v>225</v>
      </c>
      <c r="D129" s="212"/>
      <c r="E129" s="254">
        <v>29.350999999999999</v>
      </c>
      <c r="F129" s="252"/>
      <c r="G129" s="252"/>
      <c r="H129" s="252"/>
      <c r="I129" s="252"/>
      <c r="J129" s="252"/>
      <c r="K129" s="252"/>
      <c r="L129" s="252"/>
      <c r="M129" s="252"/>
      <c r="N129" s="252"/>
      <c r="O129" s="252"/>
      <c r="P129" s="252"/>
      <c r="Q129" s="252"/>
      <c r="R129" s="210"/>
      <c r="S129" s="210"/>
      <c r="T129" s="211"/>
      <c r="U129" s="21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 t="s">
        <v>98</v>
      </c>
      <c r="AF129" s="200">
        <v>0</v>
      </c>
      <c r="AG129" s="200"/>
      <c r="AH129" s="200"/>
      <c r="AI129" s="200"/>
      <c r="AJ129" s="200"/>
      <c r="AK129" s="200"/>
      <c r="AL129" s="200"/>
      <c r="AM129" s="200"/>
      <c r="AN129" s="200"/>
      <c r="AO129" s="200"/>
      <c r="AP129" s="200"/>
      <c r="AQ129" s="200"/>
      <c r="AR129" s="200"/>
      <c r="AS129" s="200"/>
      <c r="AT129" s="200"/>
      <c r="AU129" s="200"/>
      <c r="AV129" s="200"/>
      <c r="AW129" s="200"/>
      <c r="AX129" s="200"/>
      <c r="AY129" s="200"/>
      <c r="AZ129" s="200"/>
      <c r="BA129" s="200"/>
      <c r="BB129" s="200"/>
      <c r="BC129" s="200"/>
      <c r="BD129" s="200"/>
      <c r="BE129" s="200"/>
      <c r="BF129" s="200"/>
      <c r="BG129" s="200"/>
      <c r="BH129" s="200"/>
    </row>
    <row r="130" spans="1:60" ht="33.75" outlineLevel="1" x14ac:dyDescent="0.2">
      <c r="A130" s="201"/>
      <c r="B130" s="207"/>
      <c r="C130" s="241" t="s">
        <v>226</v>
      </c>
      <c r="D130" s="212"/>
      <c r="E130" s="254">
        <v>30.675000000000001</v>
      </c>
      <c r="F130" s="252"/>
      <c r="G130" s="252"/>
      <c r="H130" s="252"/>
      <c r="I130" s="252"/>
      <c r="J130" s="252"/>
      <c r="K130" s="252"/>
      <c r="L130" s="252"/>
      <c r="M130" s="252"/>
      <c r="N130" s="252"/>
      <c r="O130" s="252"/>
      <c r="P130" s="252"/>
      <c r="Q130" s="252"/>
      <c r="R130" s="210"/>
      <c r="S130" s="210"/>
      <c r="T130" s="211"/>
      <c r="U130" s="21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 t="s">
        <v>98</v>
      </c>
      <c r="AF130" s="200">
        <v>0</v>
      </c>
      <c r="AG130" s="200"/>
      <c r="AH130" s="200"/>
      <c r="AI130" s="200"/>
      <c r="AJ130" s="200"/>
      <c r="AK130" s="200"/>
      <c r="AL130" s="200"/>
      <c r="AM130" s="200"/>
      <c r="AN130" s="200"/>
      <c r="AO130" s="200"/>
      <c r="AP130" s="200"/>
      <c r="AQ130" s="200"/>
      <c r="AR130" s="200"/>
      <c r="AS130" s="200"/>
      <c r="AT130" s="200"/>
      <c r="AU130" s="200"/>
      <c r="AV130" s="200"/>
      <c r="AW130" s="200"/>
      <c r="AX130" s="200"/>
      <c r="AY130" s="200"/>
      <c r="AZ130" s="200"/>
      <c r="BA130" s="200"/>
      <c r="BB130" s="200"/>
      <c r="BC130" s="200"/>
      <c r="BD130" s="200"/>
      <c r="BE130" s="200"/>
      <c r="BF130" s="200"/>
      <c r="BG130" s="200"/>
      <c r="BH130" s="200"/>
    </row>
    <row r="131" spans="1:60" ht="45" outlineLevel="1" x14ac:dyDescent="0.2">
      <c r="A131" s="201"/>
      <c r="B131" s="207"/>
      <c r="C131" s="241" t="s">
        <v>227</v>
      </c>
      <c r="D131" s="212"/>
      <c r="E131" s="254">
        <v>50.070999999999998</v>
      </c>
      <c r="F131" s="252"/>
      <c r="G131" s="252"/>
      <c r="H131" s="252"/>
      <c r="I131" s="252"/>
      <c r="J131" s="252"/>
      <c r="K131" s="252"/>
      <c r="L131" s="252"/>
      <c r="M131" s="252"/>
      <c r="N131" s="252"/>
      <c r="O131" s="252"/>
      <c r="P131" s="252"/>
      <c r="Q131" s="252"/>
      <c r="R131" s="210"/>
      <c r="S131" s="210"/>
      <c r="T131" s="211"/>
      <c r="U131" s="21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 t="s">
        <v>98</v>
      </c>
      <c r="AF131" s="200">
        <v>0</v>
      </c>
      <c r="AG131" s="200"/>
      <c r="AH131" s="200"/>
      <c r="AI131" s="200"/>
      <c r="AJ131" s="200"/>
      <c r="AK131" s="200"/>
      <c r="AL131" s="200"/>
      <c r="AM131" s="200"/>
      <c r="AN131" s="200"/>
      <c r="AO131" s="200"/>
      <c r="AP131" s="200"/>
      <c r="AQ131" s="200"/>
      <c r="AR131" s="200"/>
      <c r="AS131" s="200"/>
      <c r="AT131" s="200"/>
      <c r="AU131" s="200"/>
      <c r="AV131" s="200"/>
      <c r="AW131" s="200"/>
      <c r="AX131" s="200"/>
      <c r="AY131" s="200"/>
      <c r="AZ131" s="200"/>
      <c r="BA131" s="200"/>
      <c r="BB131" s="200"/>
      <c r="BC131" s="200"/>
      <c r="BD131" s="200"/>
      <c r="BE131" s="200"/>
      <c r="BF131" s="200"/>
      <c r="BG131" s="200"/>
      <c r="BH131" s="200"/>
    </row>
    <row r="132" spans="1:60" outlineLevel="1" x14ac:dyDescent="0.2">
      <c r="A132" s="201"/>
      <c r="B132" s="207"/>
      <c r="C132" s="241" t="s">
        <v>228</v>
      </c>
      <c r="D132" s="212"/>
      <c r="E132" s="254">
        <v>5.1924999999999999</v>
      </c>
      <c r="F132" s="252"/>
      <c r="G132" s="252"/>
      <c r="H132" s="252"/>
      <c r="I132" s="252"/>
      <c r="J132" s="252"/>
      <c r="K132" s="252"/>
      <c r="L132" s="252"/>
      <c r="M132" s="252"/>
      <c r="N132" s="252"/>
      <c r="O132" s="252"/>
      <c r="P132" s="252"/>
      <c r="Q132" s="252"/>
      <c r="R132" s="210"/>
      <c r="S132" s="210"/>
      <c r="T132" s="211"/>
      <c r="U132" s="21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 t="s">
        <v>98</v>
      </c>
      <c r="AF132" s="200">
        <v>0</v>
      </c>
      <c r="AG132" s="200"/>
      <c r="AH132" s="200"/>
      <c r="AI132" s="200"/>
      <c r="AJ132" s="200"/>
      <c r="AK132" s="200"/>
      <c r="AL132" s="200"/>
      <c r="AM132" s="200"/>
      <c r="AN132" s="200"/>
      <c r="AO132" s="200"/>
      <c r="AP132" s="200"/>
      <c r="AQ132" s="200"/>
      <c r="AR132" s="200"/>
      <c r="AS132" s="200"/>
      <c r="AT132" s="200"/>
      <c r="AU132" s="200"/>
      <c r="AV132" s="200"/>
      <c r="AW132" s="200"/>
      <c r="AX132" s="200"/>
      <c r="AY132" s="200"/>
      <c r="AZ132" s="200"/>
      <c r="BA132" s="200"/>
      <c r="BB132" s="200"/>
      <c r="BC132" s="200"/>
      <c r="BD132" s="200"/>
      <c r="BE132" s="200"/>
      <c r="BF132" s="200"/>
      <c r="BG132" s="200"/>
      <c r="BH132" s="200"/>
    </row>
    <row r="133" spans="1:60" ht="33.75" outlineLevel="1" x14ac:dyDescent="0.2">
      <c r="A133" s="201"/>
      <c r="B133" s="207"/>
      <c r="C133" s="241" t="s">
        <v>229</v>
      </c>
      <c r="D133" s="212"/>
      <c r="E133" s="254">
        <v>43.697499999999998</v>
      </c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  <c r="P133" s="252"/>
      <c r="Q133" s="252"/>
      <c r="R133" s="210"/>
      <c r="S133" s="210"/>
      <c r="T133" s="211"/>
      <c r="U133" s="21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 t="s">
        <v>98</v>
      </c>
      <c r="AF133" s="200">
        <v>0</v>
      </c>
      <c r="AG133" s="200"/>
      <c r="AH133" s="200"/>
      <c r="AI133" s="200"/>
      <c r="AJ133" s="200"/>
      <c r="AK133" s="200"/>
      <c r="AL133" s="200"/>
      <c r="AM133" s="200"/>
      <c r="AN133" s="200"/>
      <c r="AO133" s="200"/>
      <c r="AP133" s="200"/>
      <c r="AQ133" s="200"/>
      <c r="AR133" s="200"/>
      <c r="AS133" s="200"/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</row>
    <row r="134" spans="1:60" outlineLevel="1" x14ac:dyDescent="0.2">
      <c r="A134" s="201"/>
      <c r="B134" s="207"/>
      <c r="C134" s="241" t="s">
        <v>230</v>
      </c>
      <c r="D134" s="212"/>
      <c r="E134" s="254">
        <v>6.39</v>
      </c>
      <c r="F134" s="252"/>
      <c r="G134" s="252"/>
      <c r="H134" s="252"/>
      <c r="I134" s="252"/>
      <c r="J134" s="252"/>
      <c r="K134" s="252"/>
      <c r="L134" s="252"/>
      <c r="M134" s="252"/>
      <c r="N134" s="252"/>
      <c r="O134" s="252"/>
      <c r="P134" s="252"/>
      <c r="Q134" s="252"/>
      <c r="R134" s="210"/>
      <c r="S134" s="210"/>
      <c r="T134" s="211"/>
      <c r="U134" s="21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 t="s">
        <v>98</v>
      </c>
      <c r="AF134" s="200">
        <v>0</v>
      </c>
      <c r="AG134" s="200"/>
      <c r="AH134" s="200"/>
      <c r="AI134" s="200"/>
      <c r="AJ134" s="200"/>
      <c r="AK134" s="200"/>
      <c r="AL134" s="200"/>
      <c r="AM134" s="200"/>
      <c r="AN134" s="200"/>
      <c r="AO134" s="200"/>
      <c r="AP134" s="200"/>
      <c r="AQ134" s="200"/>
      <c r="AR134" s="200"/>
      <c r="AS134" s="200"/>
      <c r="AT134" s="200"/>
      <c r="AU134" s="200"/>
      <c r="AV134" s="200"/>
      <c r="AW134" s="200"/>
      <c r="AX134" s="200"/>
      <c r="AY134" s="200"/>
      <c r="AZ134" s="200"/>
      <c r="BA134" s="200"/>
      <c r="BB134" s="200"/>
      <c r="BC134" s="200"/>
      <c r="BD134" s="200"/>
      <c r="BE134" s="200"/>
      <c r="BF134" s="200"/>
      <c r="BG134" s="200"/>
      <c r="BH134" s="200"/>
    </row>
    <row r="135" spans="1:60" outlineLevel="1" x14ac:dyDescent="0.2">
      <c r="A135" s="201"/>
      <c r="B135" s="207"/>
      <c r="C135" s="241" t="s">
        <v>231</v>
      </c>
      <c r="D135" s="212"/>
      <c r="E135" s="254">
        <v>4.9000000000000004</v>
      </c>
      <c r="F135" s="252"/>
      <c r="G135" s="252"/>
      <c r="H135" s="252"/>
      <c r="I135" s="252"/>
      <c r="J135" s="252"/>
      <c r="K135" s="252"/>
      <c r="L135" s="252"/>
      <c r="M135" s="252"/>
      <c r="N135" s="252"/>
      <c r="O135" s="252"/>
      <c r="P135" s="252"/>
      <c r="Q135" s="252"/>
      <c r="R135" s="210"/>
      <c r="S135" s="210"/>
      <c r="T135" s="211"/>
      <c r="U135" s="210"/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 t="s">
        <v>98</v>
      </c>
      <c r="AF135" s="200">
        <v>0</v>
      </c>
      <c r="AG135" s="200"/>
      <c r="AH135" s="200"/>
      <c r="AI135" s="200"/>
      <c r="AJ135" s="200"/>
      <c r="AK135" s="200"/>
      <c r="AL135" s="200"/>
      <c r="AM135" s="200"/>
      <c r="AN135" s="200"/>
      <c r="AO135" s="200"/>
      <c r="AP135" s="200"/>
      <c r="AQ135" s="200"/>
      <c r="AR135" s="200"/>
      <c r="AS135" s="200"/>
      <c r="AT135" s="200"/>
      <c r="AU135" s="200"/>
      <c r="AV135" s="200"/>
      <c r="AW135" s="200"/>
      <c r="AX135" s="200"/>
      <c r="AY135" s="200"/>
      <c r="AZ135" s="200"/>
      <c r="BA135" s="200"/>
      <c r="BB135" s="200"/>
      <c r="BC135" s="200"/>
      <c r="BD135" s="200"/>
      <c r="BE135" s="200"/>
      <c r="BF135" s="200"/>
      <c r="BG135" s="200"/>
      <c r="BH135" s="200"/>
    </row>
    <row r="136" spans="1:60" outlineLevel="1" x14ac:dyDescent="0.2">
      <c r="A136" s="201"/>
      <c r="B136" s="207"/>
      <c r="C136" s="241" t="s">
        <v>232</v>
      </c>
      <c r="D136" s="212"/>
      <c r="E136" s="254">
        <v>8.8689999999999998</v>
      </c>
      <c r="F136" s="252"/>
      <c r="G136" s="252"/>
      <c r="H136" s="252"/>
      <c r="I136" s="252"/>
      <c r="J136" s="252"/>
      <c r="K136" s="252"/>
      <c r="L136" s="252"/>
      <c r="M136" s="252"/>
      <c r="N136" s="252"/>
      <c r="O136" s="252"/>
      <c r="P136" s="252"/>
      <c r="Q136" s="252"/>
      <c r="R136" s="210"/>
      <c r="S136" s="210"/>
      <c r="T136" s="211"/>
      <c r="U136" s="21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 t="s">
        <v>98</v>
      </c>
      <c r="AF136" s="200">
        <v>0</v>
      </c>
      <c r="AG136" s="200"/>
      <c r="AH136" s="200"/>
      <c r="AI136" s="200"/>
      <c r="AJ136" s="200"/>
      <c r="AK136" s="200"/>
      <c r="AL136" s="200"/>
      <c r="AM136" s="200"/>
      <c r="AN136" s="200"/>
      <c r="AO136" s="200"/>
      <c r="AP136" s="200"/>
      <c r="AQ136" s="200"/>
      <c r="AR136" s="200"/>
      <c r="AS136" s="200"/>
      <c r="AT136" s="200"/>
      <c r="AU136" s="200"/>
      <c r="AV136" s="200"/>
      <c r="AW136" s="200"/>
      <c r="AX136" s="200"/>
      <c r="AY136" s="200"/>
      <c r="AZ136" s="200"/>
      <c r="BA136" s="200"/>
      <c r="BB136" s="200"/>
      <c r="BC136" s="200"/>
      <c r="BD136" s="200"/>
      <c r="BE136" s="200"/>
      <c r="BF136" s="200"/>
      <c r="BG136" s="200"/>
      <c r="BH136" s="200"/>
    </row>
    <row r="137" spans="1:60" outlineLevel="1" x14ac:dyDescent="0.2">
      <c r="A137" s="201"/>
      <c r="B137" s="207"/>
      <c r="C137" s="241" t="s">
        <v>233</v>
      </c>
      <c r="D137" s="212"/>
      <c r="E137" s="254">
        <v>9.3729999999999993</v>
      </c>
      <c r="F137" s="252"/>
      <c r="G137" s="252"/>
      <c r="H137" s="252"/>
      <c r="I137" s="252"/>
      <c r="J137" s="252"/>
      <c r="K137" s="252"/>
      <c r="L137" s="252"/>
      <c r="M137" s="252"/>
      <c r="N137" s="252"/>
      <c r="O137" s="252"/>
      <c r="P137" s="252"/>
      <c r="Q137" s="252"/>
      <c r="R137" s="210"/>
      <c r="S137" s="210"/>
      <c r="T137" s="211"/>
      <c r="U137" s="21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 t="s">
        <v>98</v>
      </c>
      <c r="AF137" s="200">
        <v>0</v>
      </c>
      <c r="AG137" s="200"/>
      <c r="AH137" s="200"/>
      <c r="AI137" s="200"/>
      <c r="AJ137" s="200"/>
      <c r="AK137" s="200"/>
      <c r="AL137" s="200"/>
      <c r="AM137" s="200"/>
      <c r="AN137" s="200"/>
      <c r="AO137" s="200"/>
      <c r="AP137" s="200"/>
      <c r="AQ137" s="200"/>
      <c r="AR137" s="200"/>
      <c r="AS137" s="200"/>
      <c r="AT137" s="200"/>
      <c r="AU137" s="200"/>
      <c r="AV137" s="200"/>
      <c r="AW137" s="200"/>
      <c r="AX137" s="200"/>
      <c r="AY137" s="200"/>
      <c r="AZ137" s="200"/>
      <c r="BA137" s="200"/>
      <c r="BB137" s="200"/>
      <c r="BC137" s="200"/>
      <c r="BD137" s="200"/>
      <c r="BE137" s="200"/>
      <c r="BF137" s="200"/>
      <c r="BG137" s="200"/>
      <c r="BH137" s="200"/>
    </row>
    <row r="138" spans="1:60" outlineLevel="1" x14ac:dyDescent="0.2">
      <c r="A138" s="201"/>
      <c r="B138" s="207"/>
      <c r="C138" s="241" t="s">
        <v>234</v>
      </c>
      <c r="D138" s="212"/>
      <c r="E138" s="254">
        <v>3.9689999999999999</v>
      </c>
      <c r="F138" s="252"/>
      <c r="G138" s="252"/>
      <c r="H138" s="252"/>
      <c r="I138" s="252"/>
      <c r="J138" s="252"/>
      <c r="K138" s="252"/>
      <c r="L138" s="252"/>
      <c r="M138" s="252"/>
      <c r="N138" s="252"/>
      <c r="O138" s="252"/>
      <c r="P138" s="252"/>
      <c r="Q138" s="252"/>
      <c r="R138" s="210"/>
      <c r="S138" s="210"/>
      <c r="T138" s="211"/>
      <c r="U138" s="210"/>
      <c r="V138" s="200"/>
      <c r="W138" s="200"/>
      <c r="X138" s="200"/>
      <c r="Y138" s="200"/>
      <c r="Z138" s="200"/>
      <c r="AA138" s="200"/>
      <c r="AB138" s="200"/>
      <c r="AC138" s="200"/>
      <c r="AD138" s="200"/>
      <c r="AE138" s="200" t="s">
        <v>98</v>
      </c>
      <c r="AF138" s="200">
        <v>0</v>
      </c>
      <c r="AG138" s="200"/>
      <c r="AH138" s="200"/>
      <c r="AI138" s="200"/>
      <c r="AJ138" s="200"/>
      <c r="AK138" s="200"/>
      <c r="AL138" s="200"/>
      <c r="AM138" s="200"/>
      <c r="AN138" s="200"/>
      <c r="AO138" s="200"/>
      <c r="AP138" s="200"/>
      <c r="AQ138" s="200"/>
      <c r="AR138" s="200"/>
      <c r="AS138" s="200"/>
      <c r="AT138" s="200"/>
      <c r="AU138" s="200"/>
      <c r="AV138" s="200"/>
      <c r="AW138" s="200"/>
      <c r="AX138" s="200"/>
      <c r="AY138" s="200"/>
      <c r="AZ138" s="200"/>
      <c r="BA138" s="200"/>
      <c r="BB138" s="200"/>
      <c r="BC138" s="200"/>
      <c r="BD138" s="200"/>
      <c r="BE138" s="200"/>
      <c r="BF138" s="200"/>
      <c r="BG138" s="200"/>
      <c r="BH138" s="200"/>
    </row>
    <row r="139" spans="1:60" outlineLevel="1" x14ac:dyDescent="0.2">
      <c r="A139" s="201"/>
      <c r="B139" s="207"/>
      <c r="C139" s="241" t="s">
        <v>235</v>
      </c>
      <c r="D139" s="212"/>
      <c r="E139" s="254">
        <v>9.8979999999999997</v>
      </c>
      <c r="F139" s="252"/>
      <c r="G139" s="252"/>
      <c r="H139" s="252"/>
      <c r="I139" s="252"/>
      <c r="J139" s="252"/>
      <c r="K139" s="252"/>
      <c r="L139" s="252"/>
      <c r="M139" s="252"/>
      <c r="N139" s="252"/>
      <c r="O139" s="252"/>
      <c r="P139" s="252"/>
      <c r="Q139" s="252"/>
      <c r="R139" s="210"/>
      <c r="S139" s="210"/>
      <c r="T139" s="211"/>
      <c r="U139" s="210"/>
      <c r="V139" s="200"/>
      <c r="W139" s="200"/>
      <c r="X139" s="200"/>
      <c r="Y139" s="200"/>
      <c r="Z139" s="200"/>
      <c r="AA139" s="200"/>
      <c r="AB139" s="200"/>
      <c r="AC139" s="200"/>
      <c r="AD139" s="200"/>
      <c r="AE139" s="200" t="s">
        <v>98</v>
      </c>
      <c r="AF139" s="200">
        <v>0</v>
      </c>
      <c r="AG139" s="200"/>
      <c r="AH139" s="200"/>
      <c r="AI139" s="200"/>
      <c r="AJ139" s="200"/>
      <c r="AK139" s="200"/>
      <c r="AL139" s="200"/>
      <c r="AM139" s="200"/>
      <c r="AN139" s="200"/>
      <c r="AO139" s="200"/>
      <c r="AP139" s="200"/>
      <c r="AQ139" s="200"/>
      <c r="AR139" s="200"/>
      <c r="AS139" s="200"/>
      <c r="AT139" s="200"/>
      <c r="AU139" s="200"/>
      <c r="AV139" s="200"/>
      <c r="AW139" s="200"/>
      <c r="AX139" s="200"/>
      <c r="AY139" s="200"/>
      <c r="AZ139" s="200"/>
      <c r="BA139" s="200"/>
      <c r="BB139" s="200"/>
      <c r="BC139" s="200"/>
      <c r="BD139" s="200"/>
      <c r="BE139" s="200"/>
      <c r="BF139" s="200"/>
      <c r="BG139" s="200"/>
      <c r="BH139" s="200"/>
    </row>
    <row r="140" spans="1:60" outlineLevel="1" x14ac:dyDescent="0.2">
      <c r="A140" s="201"/>
      <c r="B140" s="207"/>
      <c r="C140" s="241" t="s">
        <v>236</v>
      </c>
      <c r="D140" s="212"/>
      <c r="E140" s="254">
        <v>5.8140000000000001</v>
      </c>
      <c r="F140" s="252"/>
      <c r="G140" s="252"/>
      <c r="H140" s="252"/>
      <c r="I140" s="252"/>
      <c r="J140" s="252"/>
      <c r="K140" s="252"/>
      <c r="L140" s="252"/>
      <c r="M140" s="252"/>
      <c r="N140" s="252"/>
      <c r="O140" s="252"/>
      <c r="P140" s="252"/>
      <c r="Q140" s="252"/>
      <c r="R140" s="210"/>
      <c r="S140" s="210"/>
      <c r="T140" s="211"/>
      <c r="U140" s="210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 t="s">
        <v>98</v>
      </c>
      <c r="AF140" s="200">
        <v>0</v>
      </c>
      <c r="AG140" s="200"/>
      <c r="AH140" s="200"/>
      <c r="AI140" s="200"/>
      <c r="AJ140" s="200"/>
      <c r="AK140" s="200"/>
      <c r="AL140" s="200"/>
      <c r="AM140" s="200"/>
      <c r="AN140" s="200"/>
      <c r="AO140" s="200"/>
      <c r="AP140" s="200"/>
      <c r="AQ140" s="200"/>
      <c r="AR140" s="200"/>
      <c r="AS140" s="200"/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</row>
    <row r="141" spans="1:60" outlineLevel="1" x14ac:dyDescent="0.2">
      <c r="A141" s="201"/>
      <c r="B141" s="207"/>
      <c r="C141" s="241" t="s">
        <v>237</v>
      </c>
      <c r="D141" s="212"/>
      <c r="E141" s="254">
        <v>12.292</v>
      </c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  <c r="Q141" s="252"/>
      <c r="R141" s="210"/>
      <c r="S141" s="210"/>
      <c r="T141" s="211"/>
      <c r="U141" s="210"/>
      <c r="V141" s="200"/>
      <c r="W141" s="200"/>
      <c r="X141" s="200"/>
      <c r="Y141" s="200"/>
      <c r="Z141" s="200"/>
      <c r="AA141" s="200"/>
      <c r="AB141" s="200"/>
      <c r="AC141" s="200"/>
      <c r="AD141" s="200"/>
      <c r="AE141" s="200" t="s">
        <v>98</v>
      </c>
      <c r="AF141" s="200">
        <v>0</v>
      </c>
      <c r="AG141" s="200"/>
      <c r="AH141" s="200"/>
      <c r="AI141" s="200"/>
      <c r="AJ141" s="200"/>
      <c r="AK141" s="200"/>
      <c r="AL141" s="200"/>
      <c r="AM141" s="200"/>
      <c r="AN141" s="200"/>
      <c r="AO141" s="200"/>
      <c r="AP141" s="200"/>
      <c r="AQ141" s="200"/>
      <c r="AR141" s="200"/>
      <c r="AS141" s="200"/>
      <c r="AT141" s="200"/>
      <c r="AU141" s="200"/>
      <c r="AV141" s="200"/>
      <c r="AW141" s="200"/>
      <c r="AX141" s="200"/>
      <c r="AY141" s="200"/>
      <c r="AZ141" s="200"/>
      <c r="BA141" s="200"/>
      <c r="BB141" s="200"/>
      <c r="BC141" s="200"/>
      <c r="BD141" s="200"/>
      <c r="BE141" s="200"/>
      <c r="BF141" s="200"/>
      <c r="BG141" s="200"/>
      <c r="BH141" s="200"/>
    </row>
    <row r="142" spans="1:60" ht="33.75" outlineLevel="1" x14ac:dyDescent="0.2">
      <c r="A142" s="201"/>
      <c r="B142" s="207"/>
      <c r="C142" s="241" t="s">
        <v>238</v>
      </c>
      <c r="D142" s="212"/>
      <c r="E142" s="254">
        <v>17.904</v>
      </c>
      <c r="F142" s="252"/>
      <c r="G142" s="252"/>
      <c r="H142" s="252"/>
      <c r="I142" s="252"/>
      <c r="J142" s="252"/>
      <c r="K142" s="252"/>
      <c r="L142" s="252"/>
      <c r="M142" s="252"/>
      <c r="N142" s="252"/>
      <c r="O142" s="252"/>
      <c r="P142" s="252"/>
      <c r="Q142" s="252"/>
      <c r="R142" s="210"/>
      <c r="S142" s="210"/>
      <c r="T142" s="211"/>
      <c r="U142" s="210"/>
      <c r="V142" s="200"/>
      <c r="W142" s="200"/>
      <c r="X142" s="200"/>
      <c r="Y142" s="200"/>
      <c r="Z142" s="200"/>
      <c r="AA142" s="200"/>
      <c r="AB142" s="200"/>
      <c r="AC142" s="200"/>
      <c r="AD142" s="200"/>
      <c r="AE142" s="200" t="s">
        <v>98</v>
      </c>
      <c r="AF142" s="200">
        <v>0</v>
      </c>
      <c r="AG142" s="200"/>
      <c r="AH142" s="200"/>
      <c r="AI142" s="200"/>
      <c r="AJ142" s="200"/>
      <c r="AK142" s="200"/>
      <c r="AL142" s="200"/>
      <c r="AM142" s="200"/>
      <c r="AN142" s="200"/>
      <c r="AO142" s="200"/>
      <c r="AP142" s="200"/>
      <c r="AQ142" s="200"/>
      <c r="AR142" s="200"/>
      <c r="AS142" s="200"/>
      <c r="AT142" s="200"/>
      <c r="AU142" s="200"/>
      <c r="AV142" s="200"/>
      <c r="AW142" s="200"/>
      <c r="AX142" s="200"/>
      <c r="AY142" s="200"/>
      <c r="AZ142" s="200"/>
      <c r="BA142" s="200"/>
      <c r="BB142" s="200"/>
      <c r="BC142" s="200"/>
      <c r="BD142" s="200"/>
      <c r="BE142" s="200"/>
      <c r="BF142" s="200"/>
      <c r="BG142" s="200"/>
      <c r="BH142" s="200"/>
    </row>
    <row r="143" spans="1:60" outlineLevel="1" x14ac:dyDescent="0.2">
      <c r="A143" s="201"/>
      <c r="B143" s="207"/>
      <c r="C143" s="241" t="s">
        <v>239</v>
      </c>
      <c r="D143" s="212"/>
      <c r="E143" s="254">
        <v>11.204000000000001</v>
      </c>
      <c r="F143" s="252"/>
      <c r="G143" s="252"/>
      <c r="H143" s="252"/>
      <c r="I143" s="252"/>
      <c r="J143" s="252"/>
      <c r="K143" s="252"/>
      <c r="L143" s="252"/>
      <c r="M143" s="252"/>
      <c r="N143" s="252"/>
      <c r="O143" s="252"/>
      <c r="P143" s="252"/>
      <c r="Q143" s="252"/>
      <c r="R143" s="210"/>
      <c r="S143" s="210"/>
      <c r="T143" s="211"/>
      <c r="U143" s="21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 t="s">
        <v>98</v>
      </c>
      <c r="AF143" s="200">
        <v>0</v>
      </c>
      <c r="AG143" s="200"/>
      <c r="AH143" s="200"/>
      <c r="AI143" s="200"/>
      <c r="AJ143" s="200"/>
      <c r="AK143" s="200"/>
      <c r="AL143" s="200"/>
      <c r="AM143" s="200"/>
      <c r="AN143" s="200"/>
      <c r="AO143" s="200"/>
      <c r="AP143" s="200"/>
      <c r="AQ143" s="200"/>
      <c r="AR143" s="200"/>
      <c r="AS143" s="200"/>
      <c r="AT143" s="200"/>
      <c r="AU143" s="200"/>
      <c r="AV143" s="200"/>
      <c r="AW143" s="200"/>
      <c r="AX143" s="200"/>
      <c r="AY143" s="200"/>
      <c r="AZ143" s="200"/>
      <c r="BA143" s="200"/>
      <c r="BB143" s="200"/>
      <c r="BC143" s="200"/>
      <c r="BD143" s="200"/>
      <c r="BE143" s="200"/>
      <c r="BF143" s="200"/>
      <c r="BG143" s="200"/>
      <c r="BH143" s="200"/>
    </row>
    <row r="144" spans="1:60" ht="33.75" outlineLevel="1" x14ac:dyDescent="0.2">
      <c r="A144" s="201"/>
      <c r="B144" s="207"/>
      <c r="C144" s="241" t="s">
        <v>240</v>
      </c>
      <c r="D144" s="212"/>
      <c r="E144" s="254">
        <v>21.952500000000001</v>
      </c>
      <c r="F144" s="252"/>
      <c r="G144" s="252"/>
      <c r="H144" s="252"/>
      <c r="I144" s="252"/>
      <c r="J144" s="252"/>
      <c r="K144" s="252"/>
      <c r="L144" s="252"/>
      <c r="M144" s="252"/>
      <c r="N144" s="252"/>
      <c r="O144" s="252"/>
      <c r="P144" s="252"/>
      <c r="Q144" s="252"/>
      <c r="R144" s="210"/>
      <c r="S144" s="210"/>
      <c r="T144" s="211"/>
      <c r="U144" s="210"/>
      <c r="V144" s="200"/>
      <c r="W144" s="200"/>
      <c r="X144" s="200"/>
      <c r="Y144" s="200"/>
      <c r="Z144" s="200"/>
      <c r="AA144" s="200"/>
      <c r="AB144" s="200"/>
      <c r="AC144" s="200"/>
      <c r="AD144" s="200"/>
      <c r="AE144" s="200" t="s">
        <v>98</v>
      </c>
      <c r="AF144" s="200">
        <v>0</v>
      </c>
      <c r="AG144" s="200"/>
      <c r="AH144" s="200"/>
      <c r="AI144" s="200"/>
      <c r="AJ144" s="200"/>
      <c r="AK144" s="200"/>
      <c r="AL144" s="200"/>
      <c r="AM144" s="200"/>
      <c r="AN144" s="200"/>
      <c r="AO144" s="200"/>
      <c r="AP144" s="200"/>
      <c r="AQ144" s="200"/>
      <c r="AR144" s="200"/>
      <c r="AS144" s="200"/>
      <c r="AT144" s="200"/>
      <c r="AU144" s="200"/>
      <c r="AV144" s="200"/>
      <c r="AW144" s="200"/>
      <c r="AX144" s="200"/>
      <c r="AY144" s="200"/>
      <c r="AZ144" s="200"/>
      <c r="BA144" s="200"/>
      <c r="BB144" s="200"/>
      <c r="BC144" s="200"/>
      <c r="BD144" s="200"/>
      <c r="BE144" s="200"/>
      <c r="BF144" s="200"/>
      <c r="BG144" s="200"/>
      <c r="BH144" s="200"/>
    </row>
    <row r="145" spans="1:60" outlineLevel="1" x14ac:dyDescent="0.2">
      <c r="A145" s="201"/>
      <c r="B145" s="207"/>
      <c r="C145" s="241" t="s">
        <v>241</v>
      </c>
      <c r="D145" s="212"/>
      <c r="E145" s="254">
        <v>5.335</v>
      </c>
      <c r="F145" s="252"/>
      <c r="G145" s="252"/>
      <c r="H145" s="252"/>
      <c r="I145" s="252"/>
      <c r="J145" s="252"/>
      <c r="K145" s="252"/>
      <c r="L145" s="252"/>
      <c r="M145" s="252"/>
      <c r="N145" s="252"/>
      <c r="O145" s="252"/>
      <c r="P145" s="252"/>
      <c r="Q145" s="252"/>
      <c r="R145" s="210"/>
      <c r="S145" s="210"/>
      <c r="T145" s="211"/>
      <c r="U145" s="210"/>
      <c r="V145" s="200"/>
      <c r="W145" s="200"/>
      <c r="X145" s="200"/>
      <c r="Y145" s="200"/>
      <c r="Z145" s="200"/>
      <c r="AA145" s="200"/>
      <c r="AB145" s="200"/>
      <c r="AC145" s="200"/>
      <c r="AD145" s="200"/>
      <c r="AE145" s="200" t="s">
        <v>98</v>
      </c>
      <c r="AF145" s="200">
        <v>0</v>
      </c>
      <c r="AG145" s="200"/>
      <c r="AH145" s="200"/>
      <c r="AI145" s="200"/>
      <c r="AJ145" s="200"/>
      <c r="AK145" s="200"/>
      <c r="AL145" s="200"/>
      <c r="AM145" s="200"/>
      <c r="AN145" s="200"/>
      <c r="AO145" s="200"/>
      <c r="AP145" s="200"/>
      <c r="AQ145" s="200"/>
      <c r="AR145" s="200"/>
      <c r="AS145" s="200"/>
      <c r="AT145" s="200"/>
      <c r="AU145" s="200"/>
      <c r="AV145" s="200"/>
      <c r="AW145" s="200"/>
      <c r="AX145" s="200"/>
      <c r="AY145" s="200"/>
      <c r="AZ145" s="200"/>
      <c r="BA145" s="200"/>
      <c r="BB145" s="200"/>
      <c r="BC145" s="200"/>
      <c r="BD145" s="200"/>
      <c r="BE145" s="200"/>
      <c r="BF145" s="200"/>
      <c r="BG145" s="200"/>
      <c r="BH145" s="200"/>
    </row>
    <row r="146" spans="1:60" ht="33.75" outlineLevel="1" x14ac:dyDescent="0.2">
      <c r="A146" s="201"/>
      <c r="B146" s="207"/>
      <c r="C146" s="241" t="s">
        <v>242</v>
      </c>
      <c r="D146" s="212"/>
      <c r="E146" s="254">
        <v>44.250500000000002</v>
      </c>
      <c r="F146" s="252"/>
      <c r="G146" s="252"/>
      <c r="H146" s="252"/>
      <c r="I146" s="252"/>
      <c r="J146" s="252"/>
      <c r="K146" s="252"/>
      <c r="L146" s="252"/>
      <c r="M146" s="252"/>
      <c r="N146" s="252"/>
      <c r="O146" s="252"/>
      <c r="P146" s="252"/>
      <c r="Q146" s="252"/>
      <c r="R146" s="210"/>
      <c r="S146" s="210"/>
      <c r="T146" s="211"/>
      <c r="U146" s="210"/>
      <c r="V146" s="200"/>
      <c r="W146" s="200"/>
      <c r="X146" s="200"/>
      <c r="Y146" s="200"/>
      <c r="Z146" s="200"/>
      <c r="AA146" s="200"/>
      <c r="AB146" s="200"/>
      <c r="AC146" s="200"/>
      <c r="AD146" s="200"/>
      <c r="AE146" s="200" t="s">
        <v>98</v>
      </c>
      <c r="AF146" s="200">
        <v>0</v>
      </c>
      <c r="AG146" s="200"/>
      <c r="AH146" s="200"/>
      <c r="AI146" s="200"/>
      <c r="AJ146" s="200"/>
      <c r="AK146" s="200"/>
      <c r="AL146" s="200"/>
      <c r="AM146" s="200"/>
      <c r="AN146" s="200"/>
      <c r="AO146" s="200"/>
      <c r="AP146" s="200"/>
      <c r="AQ146" s="200"/>
      <c r="AR146" s="200"/>
      <c r="AS146" s="200"/>
      <c r="AT146" s="200"/>
      <c r="AU146" s="200"/>
      <c r="AV146" s="200"/>
      <c r="AW146" s="200"/>
      <c r="AX146" s="200"/>
      <c r="AY146" s="200"/>
      <c r="AZ146" s="200"/>
      <c r="BA146" s="200"/>
      <c r="BB146" s="200"/>
      <c r="BC146" s="200"/>
      <c r="BD146" s="200"/>
      <c r="BE146" s="200"/>
      <c r="BF146" s="200"/>
      <c r="BG146" s="200"/>
      <c r="BH146" s="200"/>
    </row>
    <row r="147" spans="1:60" ht="33.75" outlineLevel="1" x14ac:dyDescent="0.2">
      <c r="A147" s="201"/>
      <c r="B147" s="207"/>
      <c r="C147" s="241" t="s">
        <v>243</v>
      </c>
      <c r="D147" s="212"/>
      <c r="E147" s="254">
        <v>163.482</v>
      </c>
      <c r="F147" s="252"/>
      <c r="G147" s="252"/>
      <c r="H147" s="252"/>
      <c r="I147" s="252"/>
      <c r="J147" s="252"/>
      <c r="K147" s="252"/>
      <c r="L147" s="252"/>
      <c r="M147" s="252"/>
      <c r="N147" s="252"/>
      <c r="O147" s="252"/>
      <c r="P147" s="252"/>
      <c r="Q147" s="252"/>
      <c r="R147" s="210"/>
      <c r="S147" s="210"/>
      <c r="T147" s="211"/>
      <c r="U147" s="210"/>
      <c r="V147" s="200"/>
      <c r="W147" s="200"/>
      <c r="X147" s="200"/>
      <c r="Y147" s="200"/>
      <c r="Z147" s="200"/>
      <c r="AA147" s="200"/>
      <c r="AB147" s="200"/>
      <c r="AC147" s="200"/>
      <c r="AD147" s="200"/>
      <c r="AE147" s="200" t="s">
        <v>98</v>
      </c>
      <c r="AF147" s="200">
        <v>0</v>
      </c>
      <c r="AG147" s="200"/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  <c r="AR147" s="200"/>
      <c r="AS147" s="200"/>
      <c r="AT147" s="200"/>
      <c r="AU147" s="200"/>
      <c r="AV147" s="200"/>
      <c r="AW147" s="200"/>
      <c r="AX147" s="200"/>
      <c r="AY147" s="200"/>
      <c r="AZ147" s="200"/>
      <c r="BA147" s="200"/>
      <c r="BB147" s="200"/>
      <c r="BC147" s="200"/>
      <c r="BD147" s="200"/>
      <c r="BE147" s="200"/>
      <c r="BF147" s="200"/>
      <c r="BG147" s="200"/>
      <c r="BH147" s="200"/>
    </row>
    <row r="148" spans="1:60" ht="33.75" outlineLevel="1" x14ac:dyDescent="0.2">
      <c r="A148" s="201"/>
      <c r="B148" s="207"/>
      <c r="C148" s="241" t="s">
        <v>244</v>
      </c>
      <c r="D148" s="212"/>
      <c r="E148" s="254">
        <v>44.15</v>
      </c>
      <c r="F148" s="252"/>
      <c r="G148" s="252"/>
      <c r="H148" s="252"/>
      <c r="I148" s="252"/>
      <c r="J148" s="252"/>
      <c r="K148" s="252"/>
      <c r="L148" s="252"/>
      <c r="M148" s="252"/>
      <c r="N148" s="252"/>
      <c r="O148" s="252"/>
      <c r="P148" s="252"/>
      <c r="Q148" s="252"/>
      <c r="R148" s="210"/>
      <c r="S148" s="210"/>
      <c r="T148" s="211"/>
      <c r="U148" s="210"/>
      <c r="V148" s="200"/>
      <c r="W148" s="200"/>
      <c r="X148" s="200"/>
      <c r="Y148" s="200"/>
      <c r="Z148" s="200"/>
      <c r="AA148" s="200"/>
      <c r="AB148" s="200"/>
      <c r="AC148" s="200"/>
      <c r="AD148" s="200"/>
      <c r="AE148" s="200" t="s">
        <v>98</v>
      </c>
      <c r="AF148" s="200">
        <v>0</v>
      </c>
      <c r="AG148" s="200"/>
      <c r="AH148" s="200"/>
      <c r="AI148" s="200"/>
      <c r="AJ148" s="200"/>
      <c r="AK148" s="200"/>
      <c r="AL148" s="200"/>
      <c r="AM148" s="200"/>
      <c r="AN148" s="200"/>
      <c r="AO148" s="200"/>
      <c r="AP148" s="200"/>
      <c r="AQ148" s="200"/>
      <c r="AR148" s="200"/>
      <c r="AS148" s="200"/>
      <c r="AT148" s="200"/>
      <c r="AU148" s="200"/>
      <c r="AV148" s="200"/>
      <c r="AW148" s="200"/>
      <c r="AX148" s="200"/>
      <c r="AY148" s="200"/>
      <c r="AZ148" s="200"/>
      <c r="BA148" s="200"/>
      <c r="BB148" s="200"/>
      <c r="BC148" s="200"/>
      <c r="BD148" s="200"/>
      <c r="BE148" s="200"/>
      <c r="BF148" s="200"/>
      <c r="BG148" s="200"/>
      <c r="BH148" s="200"/>
    </row>
    <row r="149" spans="1:60" outlineLevel="1" x14ac:dyDescent="0.2">
      <c r="A149" s="201"/>
      <c r="B149" s="207"/>
      <c r="C149" s="241" t="s">
        <v>245</v>
      </c>
      <c r="D149" s="212"/>
      <c r="E149" s="254">
        <v>9.52</v>
      </c>
      <c r="F149" s="252"/>
      <c r="G149" s="252"/>
      <c r="H149" s="252"/>
      <c r="I149" s="252"/>
      <c r="J149" s="252"/>
      <c r="K149" s="252"/>
      <c r="L149" s="252"/>
      <c r="M149" s="252"/>
      <c r="N149" s="252"/>
      <c r="O149" s="252"/>
      <c r="P149" s="252"/>
      <c r="Q149" s="252"/>
      <c r="R149" s="210"/>
      <c r="S149" s="210"/>
      <c r="T149" s="211"/>
      <c r="U149" s="210"/>
      <c r="V149" s="200"/>
      <c r="W149" s="200"/>
      <c r="X149" s="200"/>
      <c r="Y149" s="200"/>
      <c r="Z149" s="200"/>
      <c r="AA149" s="200"/>
      <c r="AB149" s="200"/>
      <c r="AC149" s="200"/>
      <c r="AD149" s="200"/>
      <c r="AE149" s="200" t="s">
        <v>98</v>
      </c>
      <c r="AF149" s="200">
        <v>0</v>
      </c>
      <c r="AG149" s="200"/>
      <c r="AH149" s="200"/>
      <c r="AI149" s="200"/>
      <c r="AJ149" s="200"/>
      <c r="AK149" s="200"/>
      <c r="AL149" s="200"/>
      <c r="AM149" s="200"/>
      <c r="AN149" s="200"/>
      <c r="AO149" s="200"/>
      <c r="AP149" s="200"/>
      <c r="AQ149" s="200"/>
      <c r="AR149" s="200"/>
      <c r="AS149" s="200"/>
      <c r="AT149" s="200"/>
      <c r="AU149" s="200"/>
      <c r="AV149" s="200"/>
      <c r="AW149" s="200"/>
      <c r="AX149" s="200"/>
      <c r="AY149" s="200"/>
      <c r="AZ149" s="200"/>
      <c r="BA149" s="200"/>
      <c r="BB149" s="200"/>
      <c r="BC149" s="200"/>
      <c r="BD149" s="200"/>
      <c r="BE149" s="200"/>
      <c r="BF149" s="200"/>
      <c r="BG149" s="200"/>
      <c r="BH149" s="200"/>
    </row>
    <row r="150" spans="1:60" outlineLevel="1" x14ac:dyDescent="0.2">
      <c r="A150" s="201"/>
      <c r="B150" s="207"/>
      <c r="C150" s="241" t="s">
        <v>246</v>
      </c>
      <c r="D150" s="212"/>
      <c r="E150" s="254">
        <v>11.29</v>
      </c>
      <c r="F150" s="252"/>
      <c r="G150" s="252"/>
      <c r="H150" s="252"/>
      <c r="I150" s="252"/>
      <c r="J150" s="252"/>
      <c r="K150" s="252"/>
      <c r="L150" s="252"/>
      <c r="M150" s="252"/>
      <c r="N150" s="252"/>
      <c r="O150" s="252"/>
      <c r="P150" s="252"/>
      <c r="Q150" s="252"/>
      <c r="R150" s="210"/>
      <c r="S150" s="210"/>
      <c r="T150" s="211"/>
      <c r="U150" s="210"/>
      <c r="V150" s="200"/>
      <c r="W150" s="200"/>
      <c r="X150" s="200"/>
      <c r="Y150" s="200"/>
      <c r="Z150" s="200"/>
      <c r="AA150" s="200"/>
      <c r="AB150" s="200"/>
      <c r="AC150" s="200"/>
      <c r="AD150" s="200"/>
      <c r="AE150" s="200" t="s">
        <v>98</v>
      </c>
      <c r="AF150" s="200">
        <v>0</v>
      </c>
      <c r="AG150" s="200"/>
      <c r="AH150" s="200"/>
      <c r="AI150" s="200"/>
      <c r="AJ150" s="200"/>
      <c r="AK150" s="200"/>
      <c r="AL150" s="200"/>
      <c r="AM150" s="200"/>
      <c r="AN150" s="200"/>
      <c r="AO150" s="200"/>
      <c r="AP150" s="200"/>
      <c r="AQ150" s="200"/>
      <c r="AR150" s="200"/>
      <c r="AS150" s="200"/>
      <c r="AT150" s="200"/>
      <c r="AU150" s="200"/>
      <c r="AV150" s="200"/>
      <c r="AW150" s="200"/>
      <c r="AX150" s="200"/>
      <c r="AY150" s="200"/>
      <c r="AZ150" s="200"/>
      <c r="BA150" s="200"/>
      <c r="BB150" s="200"/>
      <c r="BC150" s="200"/>
      <c r="BD150" s="200"/>
      <c r="BE150" s="200"/>
      <c r="BF150" s="200"/>
      <c r="BG150" s="200"/>
      <c r="BH150" s="200"/>
    </row>
    <row r="151" spans="1:60" outlineLevel="1" x14ac:dyDescent="0.2">
      <c r="A151" s="201"/>
      <c r="B151" s="207"/>
      <c r="C151" s="241" t="s">
        <v>247</v>
      </c>
      <c r="D151" s="212"/>
      <c r="E151" s="254">
        <v>10.266</v>
      </c>
      <c r="F151" s="252"/>
      <c r="G151" s="252"/>
      <c r="H151" s="252"/>
      <c r="I151" s="252"/>
      <c r="J151" s="252"/>
      <c r="K151" s="252"/>
      <c r="L151" s="252"/>
      <c r="M151" s="252"/>
      <c r="N151" s="252"/>
      <c r="O151" s="252"/>
      <c r="P151" s="252"/>
      <c r="Q151" s="252"/>
      <c r="R151" s="210"/>
      <c r="S151" s="210"/>
      <c r="T151" s="211"/>
      <c r="U151" s="210"/>
      <c r="V151" s="200"/>
      <c r="W151" s="200"/>
      <c r="X151" s="200"/>
      <c r="Y151" s="200"/>
      <c r="Z151" s="200"/>
      <c r="AA151" s="200"/>
      <c r="AB151" s="200"/>
      <c r="AC151" s="200"/>
      <c r="AD151" s="200"/>
      <c r="AE151" s="200" t="s">
        <v>98</v>
      </c>
      <c r="AF151" s="200">
        <v>0</v>
      </c>
      <c r="AG151" s="200"/>
      <c r="AH151" s="200"/>
      <c r="AI151" s="200"/>
      <c r="AJ151" s="200"/>
      <c r="AK151" s="200"/>
      <c r="AL151" s="200"/>
      <c r="AM151" s="200"/>
      <c r="AN151" s="200"/>
      <c r="AO151" s="200"/>
      <c r="AP151" s="200"/>
      <c r="AQ151" s="200"/>
      <c r="AR151" s="200"/>
      <c r="AS151" s="200"/>
      <c r="AT151" s="200"/>
      <c r="AU151" s="200"/>
      <c r="AV151" s="200"/>
      <c r="AW151" s="200"/>
      <c r="AX151" s="200"/>
      <c r="AY151" s="200"/>
      <c r="AZ151" s="200"/>
      <c r="BA151" s="200"/>
      <c r="BB151" s="200"/>
      <c r="BC151" s="200"/>
      <c r="BD151" s="200"/>
      <c r="BE151" s="200"/>
      <c r="BF151" s="200"/>
      <c r="BG151" s="200"/>
      <c r="BH151" s="200"/>
    </row>
    <row r="152" spans="1:60" outlineLevel="1" x14ac:dyDescent="0.2">
      <c r="A152" s="201"/>
      <c r="B152" s="207"/>
      <c r="C152" s="241" t="s">
        <v>248</v>
      </c>
      <c r="D152" s="212"/>
      <c r="E152" s="254">
        <v>10.355</v>
      </c>
      <c r="F152" s="252"/>
      <c r="G152" s="252"/>
      <c r="H152" s="252"/>
      <c r="I152" s="252"/>
      <c r="J152" s="252"/>
      <c r="K152" s="252"/>
      <c r="L152" s="252"/>
      <c r="M152" s="252"/>
      <c r="N152" s="252"/>
      <c r="O152" s="252"/>
      <c r="P152" s="252"/>
      <c r="Q152" s="252"/>
      <c r="R152" s="210"/>
      <c r="S152" s="210"/>
      <c r="T152" s="211"/>
      <c r="U152" s="210"/>
      <c r="V152" s="200"/>
      <c r="W152" s="200"/>
      <c r="X152" s="200"/>
      <c r="Y152" s="200"/>
      <c r="Z152" s="200"/>
      <c r="AA152" s="200"/>
      <c r="AB152" s="200"/>
      <c r="AC152" s="200"/>
      <c r="AD152" s="200"/>
      <c r="AE152" s="200" t="s">
        <v>98</v>
      </c>
      <c r="AF152" s="200">
        <v>0</v>
      </c>
      <c r="AG152" s="200"/>
      <c r="AH152" s="200"/>
      <c r="AI152" s="200"/>
      <c r="AJ152" s="200"/>
      <c r="AK152" s="200"/>
      <c r="AL152" s="200"/>
      <c r="AM152" s="200"/>
      <c r="AN152" s="200"/>
      <c r="AO152" s="200"/>
      <c r="AP152" s="200"/>
      <c r="AQ152" s="200"/>
      <c r="AR152" s="200"/>
      <c r="AS152" s="200"/>
      <c r="AT152" s="200"/>
      <c r="AU152" s="200"/>
      <c r="AV152" s="200"/>
      <c r="AW152" s="200"/>
      <c r="AX152" s="200"/>
      <c r="AY152" s="200"/>
      <c r="AZ152" s="200"/>
      <c r="BA152" s="200"/>
      <c r="BB152" s="200"/>
      <c r="BC152" s="200"/>
      <c r="BD152" s="200"/>
      <c r="BE152" s="200"/>
      <c r="BF152" s="200"/>
      <c r="BG152" s="200"/>
      <c r="BH152" s="200"/>
    </row>
    <row r="153" spans="1:60" ht="22.5" outlineLevel="1" x14ac:dyDescent="0.2">
      <c r="A153" s="201">
        <v>17</v>
      </c>
      <c r="B153" s="207" t="s">
        <v>222</v>
      </c>
      <c r="C153" s="240" t="s">
        <v>249</v>
      </c>
      <c r="D153" s="209" t="s">
        <v>96</v>
      </c>
      <c r="E153" s="252">
        <v>298.74349999999998</v>
      </c>
      <c r="F153" s="253">
        <f>H153+J153</f>
        <v>0</v>
      </c>
      <c r="G153" s="252">
        <f>ROUND(E153*F153,2)</f>
        <v>0</v>
      </c>
      <c r="H153" s="252"/>
      <c r="I153" s="252">
        <f>ROUND(E153*H153,2)</f>
        <v>0</v>
      </c>
      <c r="J153" s="252"/>
      <c r="K153" s="252">
        <f>ROUND(E153*J153,2)</f>
        <v>0</v>
      </c>
      <c r="L153" s="252">
        <v>21</v>
      </c>
      <c r="M153" s="252">
        <f>G153*(1+L153/100)</f>
        <v>0</v>
      </c>
      <c r="N153" s="252">
        <v>1.9973700000000001</v>
      </c>
      <c r="O153" s="252">
        <f>ROUND(E153*N153,5)</f>
        <v>596.70129999999995</v>
      </c>
      <c r="P153" s="252">
        <v>0</v>
      </c>
      <c r="Q153" s="252">
        <f>ROUND(E153*P153,5)</f>
        <v>0</v>
      </c>
      <c r="R153" s="210"/>
      <c r="S153" s="210"/>
      <c r="T153" s="211">
        <v>2.4710000000000001</v>
      </c>
      <c r="U153" s="210">
        <f>ROUND(E153*T153,2)</f>
        <v>738.2</v>
      </c>
      <c r="V153" s="200"/>
      <c r="W153" s="200"/>
      <c r="X153" s="200"/>
      <c r="Y153" s="200"/>
      <c r="Z153" s="200"/>
      <c r="AA153" s="200"/>
      <c r="AB153" s="200"/>
      <c r="AC153" s="200"/>
      <c r="AD153" s="200"/>
      <c r="AE153" s="200" t="s">
        <v>89</v>
      </c>
      <c r="AF153" s="200"/>
      <c r="AG153" s="200"/>
      <c r="AH153" s="200"/>
      <c r="AI153" s="200"/>
      <c r="AJ153" s="200"/>
      <c r="AK153" s="200"/>
      <c r="AL153" s="200"/>
      <c r="AM153" s="200"/>
      <c r="AN153" s="200"/>
      <c r="AO153" s="200"/>
      <c r="AP153" s="200"/>
      <c r="AQ153" s="200"/>
      <c r="AR153" s="200"/>
      <c r="AS153" s="200"/>
      <c r="AT153" s="200"/>
      <c r="AU153" s="200"/>
      <c r="AV153" s="200"/>
      <c r="AW153" s="200"/>
      <c r="AX153" s="200"/>
      <c r="AY153" s="200"/>
      <c r="AZ153" s="200"/>
      <c r="BA153" s="200"/>
      <c r="BB153" s="200"/>
      <c r="BC153" s="200"/>
      <c r="BD153" s="200"/>
      <c r="BE153" s="200"/>
      <c r="BF153" s="200"/>
      <c r="BG153" s="200"/>
      <c r="BH153" s="200"/>
    </row>
    <row r="154" spans="1:60" outlineLevel="1" x14ac:dyDescent="0.2">
      <c r="A154" s="201"/>
      <c r="B154" s="207"/>
      <c r="C154" s="241" t="s">
        <v>250</v>
      </c>
      <c r="D154" s="212"/>
      <c r="E154" s="254">
        <v>8.3930000000000007</v>
      </c>
      <c r="F154" s="252"/>
      <c r="G154" s="252"/>
      <c r="H154" s="252"/>
      <c r="I154" s="252"/>
      <c r="J154" s="252"/>
      <c r="K154" s="252"/>
      <c r="L154" s="252"/>
      <c r="M154" s="252"/>
      <c r="N154" s="252"/>
      <c r="O154" s="252"/>
      <c r="P154" s="252"/>
      <c r="Q154" s="252"/>
      <c r="R154" s="210"/>
      <c r="S154" s="210"/>
      <c r="T154" s="211"/>
      <c r="U154" s="210"/>
      <c r="V154" s="200"/>
      <c r="W154" s="200"/>
      <c r="X154" s="200"/>
      <c r="Y154" s="200"/>
      <c r="Z154" s="200"/>
      <c r="AA154" s="200"/>
      <c r="AB154" s="200"/>
      <c r="AC154" s="200"/>
      <c r="AD154" s="200"/>
      <c r="AE154" s="200" t="s">
        <v>98</v>
      </c>
      <c r="AF154" s="200">
        <v>0</v>
      </c>
      <c r="AG154" s="200"/>
      <c r="AH154" s="200"/>
      <c r="AI154" s="200"/>
      <c r="AJ154" s="200"/>
      <c r="AK154" s="200"/>
      <c r="AL154" s="200"/>
      <c r="AM154" s="200"/>
      <c r="AN154" s="200"/>
      <c r="AO154" s="200"/>
      <c r="AP154" s="200"/>
      <c r="AQ154" s="200"/>
      <c r="AR154" s="200"/>
      <c r="AS154" s="200"/>
      <c r="AT154" s="200"/>
      <c r="AU154" s="200"/>
      <c r="AV154" s="200"/>
      <c r="AW154" s="200"/>
      <c r="AX154" s="200"/>
      <c r="AY154" s="200"/>
      <c r="AZ154" s="200"/>
      <c r="BA154" s="200"/>
      <c r="BB154" s="200"/>
      <c r="BC154" s="200"/>
      <c r="BD154" s="200"/>
      <c r="BE154" s="200"/>
      <c r="BF154" s="200"/>
      <c r="BG154" s="200"/>
      <c r="BH154" s="200"/>
    </row>
    <row r="155" spans="1:60" ht="33.75" outlineLevel="1" x14ac:dyDescent="0.2">
      <c r="A155" s="201"/>
      <c r="B155" s="207"/>
      <c r="C155" s="241" t="s">
        <v>251</v>
      </c>
      <c r="D155" s="212"/>
      <c r="E155" s="254">
        <v>25.022500000000001</v>
      </c>
      <c r="F155" s="252"/>
      <c r="G155" s="252"/>
      <c r="H155" s="252"/>
      <c r="I155" s="252"/>
      <c r="J155" s="252"/>
      <c r="K155" s="252"/>
      <c r="L155" s="252"/>
      <c r="M155" s="252"/>
      <c r="N155" s="252"/>
      <c r="O155" s="252"/>
      <c r="P155" s="252"/>
      <c r="Q155" s="252"/>
      <c r="R155" s="210"/>
      <c r="S155" s="210"/>
      <c r="T155" s="211"/>
      <c r="U155" s="210"/>
      <c r="V155" s="200"/>
      <c r="W155" s="200"/>
      <c r="X155" s="200"/>
      <c r="Y155" s="200"/>
      <c r="Z155" s="200"/>
      <c r="AA155" s="200"/>
      <c r="AB155" s="200"/>
      <c r="AC155" s="200"/>
      <c r="AD155" s="200"/>
      <c r="AE155" s="200" t="s">
        <v>98</v>
      </c>
      <c r="AF155" s="200">
        <v>0</v>
      </c>
      <c r="AG155" s="200"/>
      <c r="AH155" s="200"/>
      <c r="AI155" s="200"/>
      <c r="AJ155" s="200"/>
      <c r="AK155" s="200"/>
      <c r="AL155" s="200"/>
      <c r="AM155" s="200"/>
      <c r="AN155" s="200"/>
      <c r="AO155" s="200"/>
      <c r="AP155" s="200"/>
      <c r="AQ155" s="200"/>
      <c r="AR155" s="200"/>
      <c r="AS155" s="200"/>
      <c r="AT155" s="200"/>
      <c r="AU155" s="200"/>
      <c r="AV155" s="200"/>
      <c r="AW155" s="200"/>
      <c r="AX155" s="200"/>
      <c r="AY155" s="200"/>
      <c r="AZ155" s="200"/>
      <c r="BA155" s="200"/>
      <c r="BB155" s="200"/>
      <c r="BC155" s="200"/>
      <c r="BD155" s="200"/>
      <c r="BE155" s="200"/>
      <c r="BF155" s="200"/>
      <c r="BG155" s="200"/>
      <c r="BH155" s="200"/>
    </row>
    <row r="156" spans="1:60" outlineLevel="1" x14ac:dyDescent="0.2">
      <c r="A156" s="201"/>
      <c r="B156" s="207"/>
      <c r="C156" s="241" t="s">
        <v>252</v>
      </c>
      <c r="D156" s="212"/>
      <c r="E156" s="254">
        <v>8.0239999999999991</v>
      </c>
      <c r="F156" s="252"/>
      <c r="G156" s="252"/>
      <c r="H156" s="252"/>
      <c r="I156" s="252"/>
      <c r="J156" s="252"/>
      <c r="K156" s="252"/>
      <c r="L156" s="252"/>
      <c r="M156" s="252"/>
      <c r="N156" s="252"/>
      <c r="O156" s="252"/>
      <c r="P156" s="252"/>
      <c r="Q156" s="252"/>
      <c r="R156" s="210"/>
      <c r="S156" s="210"/>
      <c r="T156" s="211"/>
      <c r="U156" s="210"/>
      <c r="V156" s="200"/>
      <c r="W156" s="200"/>
      <c r="X156" s="200"/>
      <c r="Y156" s="200"/>
      <c r="Z156" s="200"/>
      <c r="AA156" s="200"/>
      <c r="AB156" s="200"/>
      <c r="AC156" s="200"/>
      <c r="AD156" s="200"/>
      <c r="AE156" s="200" t="s">
        <v>98</v>
      </c>
      <c r="AF156" s="200">
        <v>0</v>
      </c>
      <c r="AG156" s="200"/>
      <c r="AH156" s="200"/>
      <c r="AI156" s="200"/>
      <c r="AJ156" s="200"/>
      <c r="AK156" s="200"/>
      <c r="AL156" s="200"/>
      <c r="AM156" s="200"/>
      <c r="AN156" s="200"/>
      <c r="AO156" s="200"/>
      <c r="AP156" s="200"/>
      <c r="AQ156" s="200"/>
      <c r="AR156" s="200"/>
      <c r="AS156" s="200"/>
      <c r="AT156" s="200"/>
      <c r="AU156" s="200"/>
      <c r="AV156" s="200"/>
      <c r="AW156" s="200"/>
      <c r="AX156" s="200"/>
      <c r="AY156" s="200"/>
      <c r="AZ156" s="200"/>
      <c r="BA156" s="200"/>
      <c r="BB156" s="200"/>
      <c r="BC156" s="200"/>
      <c r="BD156" s="200"/>
      <c r="BE156" s="200"/>
      <c r="BF156" s="200"/>
      <c r="BG156" s="200"/>
      <c r="BH156" s="200"/>
    </row>
    <row r="157" spans="1:60" outlineLevel="1" x14ac:dyDescent="0.2">
      <c r="A157" s="201"/>
      <c r="B157" s="207"/>
      <c r="C157" s="241" t="s">
        <v>253</v>
      </c>
      <c r="D157" s="212"/>
      <c r="E157" s="254">
        <v>8</v>
      </c>
      <c r="F157" s="252"/>
      <c r="G157" s="252"/>
      <c r="H157" s="252"/>
      <c r="I157" s="252"/>
      <c r="J157" s="252"/>
      <c r="K157" s="252"/>
      <c r="L157" s="252"/>
      <c r="M157" s="252"/>
      <c r="N157" s="252"/>
      <c r="O157" s="252"/>
      <c r="P157" s="252"/>
      <c r="Q157" s="252"/>
      <c r="R157" s="210"/>
      <c r="S157" s="210"/>
      <c r="T157" s="211"/>
      <c r="U157" s="210"/>
      <c r="V157" s="200"/>
      <c r="W157" s="200"/>
      <c r="X157" s="200"/>
      <c r="Y157" s="200"/>
      <c r="Z157" s="200"/>
      <c r="AA157" s="200"/>
      <c r="AB157" s="200"/>
      <c r="AC157" s="200"/>
      <c r="AD157" s="200"/>
      <c r="AE157" s="200" t="s">
        <v>98</v>
      </c>
      <c r="AF157" s="200">
        <v>0</v>
      </c>
      <c r="AG157" s="200"/>
      <c r="AH157" s="200"/>
      <c r="AI157" s="200"/>
      <c r="AJ157" s="200"/>
      <c r="AK157" s="200"/>
      <c r="AL157" s="200"/>
      <c r="AM157" s="200"/>
      <c r="AN157" s="200"/>
      <c r="AO157" s="200"/>
      <c r="AP157" s="200"/>
      <c r="AQ157" s="200"/>
      <c r="AR157" s="200"/>
      <c r="AS157" s="200"/>
      <c r="AT157" s="200"/>
      <c r="AU157" s="200"/>
      <c r="AV157" s="200"/>
      <c r="AW157" s="200"/>
      <c r="AX157" s="200"/>
      <c r="AY157" s="200"/>
      <c r="AZ157" s="200"/>
      <c r="BA157" s="200"/>
      <c r="BB157" s="200"/>
      <c r="BC157" s="200"/>
      <c r="BD157" s="200"/>
      <c r="BE157" s="200"/>
      <c r="BF157" s="200"/>
      <c r="BG157" s="200"/>
      <c r="BH157" s="200"/>
    </row>
    <row r="158" spans="1:60" ht="33.75" outlineLevel="1" x14ac:dyDescent="0.2">
      <c r="A158" s="201"/>
      <c r="B158" s="207"/>
      <c r="C158" s="241" t="s">
        <v>254</v>
      </c>
      <c r="D158" s="212"/>
      <c r="E158" s="254">
        <v>5.8</v>
      </c>
      <c r="F158" s="252"/>
      <c r="G158" s="252"/>
      <c r="H158" s="252"/>
      <c r="I158" s="252"/>
      <c r="J158" s="252"/>
      <c r="K158" s="252"/>
      <c r="L158" s="252"/>
      <c r="M158" s="252"/>
      <c r="N158" s="252"/>
      <c r="O158" s="252"/>
      <c r="P158" s="252"/>
      <c r="Q158" s="252"/>
      <c r="R158" s="210"/>
      <c r="S158" s="210"/>
      <c r="T158" s="211"/>
      <c r="U158" s="210"/>
      <c r="V158" s="200"/>
      <c r="W158" s="200"/>
      <c r="X158" s="200"/>
      <c r="Y158" s="200"/>
      <c r="Z158" s="200"/>
      <c r="AA158" s="200"/>
      <c r="AB158" s="200"/>
      <c r="AC158" s="200"/>
      <c r="AD158" s="200"/>
      <c r="AE158" s="200" t="s">
        <v>98</v>
      </c>
      <c r="AF158" s="200">
        <v>0</v>
      </c>
      <c r="AG158" s="200"/>
      <c r="AH158" s="200"/>
      <c r="AI158" s="200"/>
      <c r="AJ158" s="200"/>
      <c r="AK158" s="200"/>
      <c r="AL158" s="200"/>
      <c r="AM158" s="200"/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</row>
    <row r="159" spans="1:60" ht="33.75" outlineLevel="1" x14ac:dyDescent="0.2">
      <c r="A159" s="201"/>
      <c r="B159" s="207"/>
      <c r="C159" s="241" t="s">
        <v>255</v>
      </c>
      <c r="D159" s="212"/>
      <c r="E159" s="254">
        <v>13.388500000000001</v>
      </c>
      <c r="F159" s="252"/>
      <c r="G159" s="252"/>
      <c r="H159" s="252"/>
      <c r="I159" s="252"/>
      <c r="J159" s="252"/>
      <c r="K159" s="252"/>
      <c r="L159" s="252"/>
      <c r="M159" s="252"/>
      <c r="N159" s="252"/>
      <c r="O159" s="252"/>
      <c r="P159" s="252"/>
      <c r="Q159" s="252"/>
      <c r="R159" s="210"/>
      <c r="S159" s="210"/>
      <c r="T159" s="211"/>
      <c r="U159" s="210"/>
      <c r="V159" s="200"/>
      <c r="W159" s="200"/>
      <c r="X159" s="200"/>
      <c r="Y159" s="200"/>
      <c r="Z159" s="200"/>
      <c r="AA159" s="200"/>
      <c r="AB159" s="200"/>
      <c r="AC159" s="200"/>
      <c r="AD159" s="200"/>
      <c r="AE159" s="200" t="s">
        <v>98</v>
      </c>
      <c r="AF159" s="200">
        <v>0</v>
      </c>
      <c r="AG159" s="200"/>
      <c r="AH159" s="200"/>
      <c r="AI159" s="200"/>
      <c r="AJ159" s="200"/>
      <c r="AK159" s="200"/>
      <c r="AL159" s="200"/>
      <c r="AM159" s="200"/>
      <c r="AN159" s="200"/>
      <c r="AO159" s="200"/>
      <c r="AP159" s="200"/>
      <c r="AQ159" s="200"/>
      <c r="AR159" s="200"/>
      <c r="AS159" s="200"/>
      <c r="AT159" s="200"/>
      <c r="AU159" s="200"/>
      <c r="AV159" s="200"/>
      <c r="AW159" s="200"/>
      <c r="AX159" s="200"/>
      <c r="AY159" s="200"/>
      <c r="AZ159" s="200"/>
      <c r="BA159" s="200"/>
      <c r="BB159" s="200"/>
      <c r="BC159" s="200"/>
      <c r="BD159" s="200"/>
      <c r="BE159" s="200"/>
      <c r="BF159" s="200"/>
      <c r="BG159" s="200"/>
      <c r="BH159" s="200"/>
    </row>
    <row r="160" spans="1:60" ht="33.75" outlineLevel="1" x14ac:dyDescent="0.2">
      <c r="A160" s="201"/>
      <c r="B160" s="207"/>
      <c r="C160" s="241" t="s">
        <v>256</v>
      </c>
      <c r="D160" s="212"/>
      <c r="E160" s="254">
        <v>20.128499999999999</v>
      </c>
      <c r="F160" s="252"/>
      <c r="G160" s="252"/>
      <c r="H160" s="252"/>
      <c r="I160" s="252"/>
      <c r="J160" s="252"/>
      <c r="K160" s="252"/>
      <c r="L160" s="252"/>
      <c r="M160" s="252"/>
      <c r="N160" s="252"/>
      <c r="O160" s="252"/>
      <c r="P160" s="252"/>
      <c r="Q160" s="252"/>
      <c r="R160" s="210"/>
      <c r="S160" s="210"/>
      <c r="T160" s="211"/>
      <c r="U160" s="210"/>
      <c r="V160" s="200"/>
      <c r="W160" s="200"/>
      <c r="X160" s="200"/>
      <c r="Y160" s="200"/>
      <c r="Z160" s="200"/>
      <c r="AA160" s="200"/>
      <c r="AB160" s="200"/>
      <c r="AC160" s="200"/>
      <c r="AD160" s="200"/>
      <c r="AE160" s="200" t="s">
        <v>98</v>
      </c>
      <c r="AF160" s="200">
        <v>0</v>
      </c>
      <c r="AG160" s="200"/>
      <c r="AH160" s="200"/>
      <c r="AI160" s="200"/>
      <c r="AJ160" s="200"/>
      <c r="AK160" s="200"/>
      <c r="AL160" s="200"/>
      <c r="AM160" s="200"/>
      <c r="AN160" s="200"/>
      <c r="AO160" s="200"/>
      <c r="AP160" s="200"/>
      <c r="AQ160" s="200"/>
      <c r="AR160" s="200"/>
      <c r="AS160" s="200"/>
      <c r="AT160" s="200"/>
      <c r="AU160" s="200"/>
      <c r="AV160" s="200"/>
      <c r="AW160" s="200"/>
      <c r="AX160" s="200"/>
      <c r="AY160" s="200"/>
      <c r="AZ160" s="200"/>
      <c r="BA160" s="200"/>
      <c r="BB160" s="200"/>
      <c r="BC160" s="200"/>
      <c r="BD160" s="200"/>
      <c r="BE160" s="200"/>
      <c r="BF160" s="200"/>
      <c r="BG160" s="200"/>
      <c r="BH160" s="200"/>
    </row>
    <row r="161" spans="1:60" ht="33.75" outlineLevel="1" x14ac:dyDescent="0.2">
      <c r="A161" s="201"/>
      <c r="B161" s="207"/>
      <c r="C161" s="241" t="s">
        <v>257</v>
      </c>
      <c r="D161" s="212"/>
      <c r="E161" s="254">
        <v>24.296500000000002</v>
      </c>
      <c r="F161" s="252"/>
      <c r="G161" s="252"/>
      <c r="H161" s="252"/>
      <c r="I161" s="252"/>
      <c r="J161" s="252"/>
      <c r="K161" s="252"/>
      <c r="L161" s="252"/>
      <c r="M161" s="252"/>
      <c r="N161" s="252"/>
      <c r="O161" s="252"/>
      <c r="P161" s="252"/>
      <c r="Q161" s="252"/>
      <c r="R161" s="210"/>
      <c r="S161" s="210"/>
      <c r="T161" s="211"/>
      <c r="U161" s="210"/>
      <c r="V161" s="200"/>
      <c r="W161" s="200"/>
      <c r="X161" s="200"/>
      <c r="Y161" s="200"/>
      <c r="Z161" s="200"/>
      <c r="AA161" s="200"/>
      <c r="AB161" s="200"/>
      <c r="AC161" s="200"/>
      <c r="AD161" s="200"/>
      <c r="AE161" s="200" t="s">
        <v>98</v>
      </c>
      <c r="AF161" s="200">
        <v>0</v>
      </c>
      <c r="AG161" s="200"/>
      <c r="AH161" s="200"/>
      <c r="AI161" s="200"/>
      <c r="AJ161" s="200"/>
      <c r="AK161" s="200"/>
      <c r="AL161" s="200"/>
      <c r="AM161" s="200"/>
      <c r="AN161" s="200"/>
      <c r="AO161" s="200"/>
      <c r="AP161" s="200"/>
      <c r="AQ161" s="200"/>
      <c r="AR161" s="200"/>
      <c r="AS161" s="200"/>
      <c r="AT161" s="200"/>
      <c r="AU161" s="200"/>
      <c r="AV161" s="200"/>
      <c r="AW161" s="200"/>
      <c r="AX161" s="200"/>
      <c r="AY161" s="200"/>
      <c r="AZ161" s="200"/>
      <c r="BA161" s="200"/>
      <c r="BB161" s="200"/>
      <c r="BC161" s="200"/>
      <c r="BD161" s="200"/>
      <c r="BE161" s="200"/>
      <c r="BF161" s="200"/>
      <c r="BG161" s="200"/>
      <c r="BH161" s="200"/>
    </row>
    <row r="162" spans="1:60" ht="33.75" outlineLevel="1" x14ac:dyDescent="0.2">
      <c r="A162" s="201"/>
      <c r="B162" s="207"/>
      <c r="C162" s="241" t="s">
        <v>258</v>
      </c>
      <c r="D162" s="212"/>
      <c r="E162" s="254">
        <v>16.010999999999999</v>
      </c>
      <c r="F162" s="252"/>
      <c r="G162" s="252"/>
      <c r="H162" s="252"/>
      <c r="I162" s="252"/>
      <c r="J162" s="252"/>
      <c r="K162" s="252"/>
      <c r="L162" s="252"/>
      <c r="M162" s="252"/>
      <c r="N162" s="252"/>
      <c r="O162" s="252"/>
      <c r="P162" s="252"/>
      <c r="Q162" s="252"/>
      <c r="R162" s="210"/>
      <c r="S162" s="210"/>
      <c r="T162" s="211"/>
      <c r="U162" s="210"/>
      <c r="V162" s="200"/>
      <c r="W162" s="200"/>
      <c r="X162" s="200"/>
      <c r="Y162" s="200"/>
      <c r="Z162" s="200"/>
      <c r="AA162" s="200"/>
      <c r="AB162" s="200"/>
      <c r="AC162" s="200"/>
      <c r="AD162" s="200"/>
      <c r="AE162" s="200" t="s">
        <v>98</v>
      </c>
      <c r="AF162" s="200">
        <v>0</v>
      </c>
      <c r="AG162" s="200"/>
      <c r="AH162" s="200"/>
      <c r="AI162" s="200"/>
      <c r="AJ162" s="200"/>
      <c r="AK162" s="200"/>
      <c r="AL162" s="200"/>
      <c r="AM162" s="200"/>
      <c r="AN162" s="200"/>
      <c r="AO162" s="200"/>
      <c r="AP162" s="200"/>
      <c r="AQ162" s="200"/>
      <c r="AR162" s="200"/>
      <c r="AS162" s="200"/>
      <c r="AT162" s="200"/>
      <c r="AU162" s="200"/>
      <c r="AV162" s="200"/>
      <c r="AW162" s="200"/>
      <c r="AX162" s="200"/>
      <c r="AY162" s="200"/>
      <c r="AZ162" s="200"/>
      <c r="BA162" s="200"/>
      <c r="BB162" s="200"/>
      <c r="BC162" s="200"/>
      <c r="BD162" s="200"/>
      <c r="BE162" s="200"/>
      <c r="BF162" s="200"/>
      <c r="BG162" s="200"/>
      <c r="BH162" s="200"/>
    </row>
    <row r="163" spans="1:60" ht="33.75" outlineLevel="1" x14ac:dyDescent="0.2">
      <c r="A163" s="201"/>
      <c r="B163" s="207"/>
      <c r="C163" s="241" t="s">
        <v>259</v>
      </c>
      <c r="D163" s="212"/>
      <c r="E163" s="254">
        <v>10.436999999999999</v>
      </c>
      <c r="F163" s="252"/>
      <c r="G163" s="252"/>
      <c r="H163" s="252"/>
      <c r="I163" s="252"/>
      <c r="J163" s="252"/>
      <c r="K163" s="252"/>
      <c r="L163" s="252"/>
      <c r="M163" s="252"/>
      <c r="N163" s="252"/>
      <c r="O163" s="252"/>
      <c r="P163" s="252"/>
      <c r="Q163" s="252"/>
      <c r="R163" s="210"/>
      <c r="S163" s="210"/>
      <c r="T163" s="211"/>
      <c r="U163" s="210"/>
      <c r="V163" s="200"/>
      <c r="W163" s="200"/>
      <c r="X163" s="200"/>
      <c r="Y163" s="200"/>
      <c r="Z163" s="200"/>
      <c r="AA163" s="200"/>
      <c r="AB163" s="200"/>
      <c r="AC163" s="200"/>
      <c r="AD163" s="200"/>
      <c r="AE163" s="200" t="s">
        <v>98</v>
      </c>
      <c r="AF163" s="200">
        <v>0</v>
      </c>
      <c r="AG163" s="200"/>
      <c r="AH163" s="200"/>
      <c r="AI163" s="200"/>
      <c r="AJ163" s="200"/>
      <c r="AK163" s="200"/>
      <c r="AL163" s="200"/>
      <c r="AM163" s="200"/>
      <c r="AN163" s="200"/>
      <c r="AO163" s="200"/>
      <c r="AP163" s="200"/>
      <c r="AQ163" s="200"/>
      <c r="AR163" s="200"/>
      <c r="AS163" s="200"/>
      <c r="AT163" s="200"/>
      <c r="AU163" s="200"/>
      <c r="AV163" s="200"/>
      <c r="AW163" s="200"/>
      <c r="AX163" s="200"/>
      <c r="AY163" s="200"/>
      <c r="AZ163" s="200"/>
      <c r="BA163" s="200"/>
      <c r="BB163" s="200"/>
      <c r="BC163" s="200"/>
      <c r="BD163" s="200"/>
      <c r="BE163" s="200"/>
      <c r="BF163" s="200"/>
      <c r="BG163" s="200"/>
      <c r="BH163" s="200"/>
    </row>
    <row r="164" spans="1:60" outlineLevel="1" x14ac:dyDescent="0.2">
      <c r="A164" s="201"/>
      <c r="B164" s="207"/>
      <c r="C164" s="241" t="s">
        <v>260</v>
      </c>
      <c r="D164" s="212"/>
      <c r="E164" s="254">
        <v>24.123000000000001</v>
      </c>
      <c r="F164" s="252"/>
      <c r="G164" s="252"/>
      <c r="H164" s="252"/>
      <c r="I164" s="252"/>
      <c r="J164" s="252"/>
      <c r="K164" s="252"/>
      <c r="L164" s="252"/>
      <c r="M164" s="252"/>
      <c r="N164" s="252"/>
      <c r="O164" s="252"/>
      <c r="P164" s="252"/>
      <c r="Q164" s="252"/>
      <c r="R164" s="210"/>
      <c r="S164" s="210"/>
      <c r="T164" s="211"/>
      <c r="U164" s="210"/>
      <c r="V164" s="200"/>
      <c r="W164" s="200"/>
      <c r="X164" s="200"/>
      <c r="Y164" s="200"/>
      <c r="Z164" s="200"/>
      <c r="AA164" s="200"/>
      <c r="AB164" s="200"/>
      <c r="AC164" s="200"/>
      <c r="AD164" s="200"/>
      <c r="AE164" s="200" t="s">
        <v>98</v>
      </c>
      <c r="AF164" s="200">
        <v>0</v>
      </c>
      <c r="AG164" s="200"/>
      <c r="AH164" s="200"/>
      <c r="AI164" s="200"/>
      <c r="AJ164" s="200"/>
      <c r="AK164" s="200"/>
      <c r="AL164" s="200"/>
      <c r="AM164" s="200"/>
      <c r="AN164" s="200"/>
      <c r="AO164" s="200"/>
      <c r="AP164" s="200"/>
      <c r="AQ164" s="200"/>
      <c r="AR164" s="200"/>
      <c r="AS164" s="200"/>
      <c r="AT164" s="200"/>
      <c r="AU164" s="200"/>
      <c r="AV164" s="200"/>
      <c r="AW164" s="200"/>
      <c r="AX164" s="200"/>
      <c r="AY164" s="200"/>
      <c r="AZ164" s="200"/>
      <c r="BA164" s="200"/>
      <c r="BB164" s="200"/>
      <c r="BC164" s="200"/>
      <c r="BD164" s="200"/>
      <c r="BE164" s="200"/>
      <c r="BF164" s="200"/>
      <c r="BG164" s="200"/>
      <c r="BH164" s="200"/>
    </row>
    <row r="165" spans="1:60" outlineLevel="1" x14ac:dyDescent="0.2">
      <c r="A165" s="201"/>
      <c r="B165" s="207"/>
      <c r="C165" s="241" t="s">
        <v>261</v>
      </c>
      <c r="D165" s="212"/>
      <c r="E165" s="254">
        <v>10.846</v>
      </c>
      <c r="F165" s="252"/>
      <c r="G165" s="252"/>
      <c r="H165" s="252"/>
      <c r="I165" s="252"/>
      <c r="J165" s="252"/>
      <c r="K165" s="252"/>
      <c r="L165" s="252"/>
      <c r="M165" s="252"/>
      <c r="N165" s="252"/>
      <c r="O165" s="252"/>
      <c r="P165" s="252"/>
      <c r="Q165" s="252"/>
      <c r="R165" s="210"/>
      <c r="S165" s="210"/>
      <c r="T165" s="211"/>
      <c r="U165" s="210"/>
      <c r="V165" s="200"/>
      <c r="W165" s="200"/>
      <c r="X165" s="200"/>
      <c r="Y165" s="200"/>
      <c r="Z165" s="200"/>
      <c r="AA165" s="200"/>
      <c r="AB165" s="200"/>
      <c r="AC165" s="200"/>
      <c r="AD165" s="200"/>
      <c r="AE165" s="200" t="s">
        <v>98</v>
      </c>
      <c r="AF165" s="200">
        <v>0</v>
      </c>
      <c r="AG165" s="200"/>
      <c r="AH165" s="200"/>
      <c r="AI165" s="200"/>
      <c r="AJ165" s="200"/>
      <c r="AK165" s="200"/>
      <c r="AL165" s="200"/>
      <c r="AM165" s="200"/>
      <c r="AN165" s="200"/>
      <c r="AO165" s="200"/>
      <c r="AP165" s="200"/>
      <c r="AQ165" s="200"/>
      <c r="AR165" s="200"/>
      <c r="AS165" s="200"/>
      <c r="AT165" s="200"/>
      <c r="AU165" s="200"/>
      <c r="AV165" s="200"/>
      <c r="AW165" s="200"/>
      <c r="AX165" s="200"/>
      <c r="AY165" s="200"/>
      <c r="AZ165" s="200"/>
      <c r="BA165" s="200"/>
      <c r="BB165" s="200"/>
      <c r="BC165" s="200"/>
      <c r="BD165" s="200"/>
      <c r="BE165" s="200"/>
      <c r="BF165" s="200"/>
      <c r="BG165" s="200"/>
      <c r="BH165" s="200"/>
    </row>
    <row r="166" spans="1:60" ht="56.25" outlineLevel="1" x14ac:dyDescent="0.2">
      <c r="A166" s="201"/>
      <c r="B166" s="207"/>
      <c r="C166" s="241" t="s">
        <v>262</v>
      </c>
      <c r="D166" s="212"/>
      <c r="E166" s="254">
        <v>63.705500000000001</v>
      </c>
      <c r="F166" s="252"/>
      <c r="G166" s="252"/>
      <c r="H166" s="252"/>
      <c r="I166" s="252"/>
      <c r="J166" s="252"/>
      <c r="K166" s="252"/>
      <c r="L166" s="252"/>
      <c r="M166" s="252"/>
      <c r="N166" s="252"/>
      <c r="O166" s="252"/>
      <c r="P166" s="252"/>
      <c r="Q166" s="252"/>
      <c r="R166" s="210"/>
      <c r="S166" s="210"/>
      <c r="T166" s="211"/>
      <c r="U166" s="210"/>
      <c r="V166" s="200"/>
      <c r="W166" s="200"/>
      <c r="X166" s="200"/>
      <c r="Y166" s="200"/>
      <c r="Z166" s="200"/>
      <c r="AA166" s="200"/>
      <c r="AB166" s="200"/>
      <c r="AC166" s="200"/>
      <c r="AD166" s="200"/>
      <c r="AE166" s="200" t="s">
        <v>98</v>
      </c>
      <c r="AF166" s="200">
        <v>0</v>
      </c>
      <c r="AG166" s="200"/>
      <c r="AH166" s="200"/>
      <c r="AI166" s="200"/>
      <c r="AJ166" s="200"/>
      <c r="AK166" s="200"/>
      <c r="AL166" s="200"/>
      <c r="AM166" s="200"/>
      <c r="AN166" s="200"/>
      <c r="AO166" s="200"/>
      <c r="AP166" s="200"/>
      <c r="AQ166" s="200"/>
      <c r="AR166" s="200"/>
      <c r="AS166" s="200"/>
      <c r="AT166" s="200"/>
      <c r="AU166" s="200"/>
      <c r="AV166" s="200"/>
      <c r="AW166" s="200"/>
      <c r="AX166" s="200"/>
      <c r="AY166" s="200"/>
      <c r="AZ166" s="200"/>
      <c r="BA166" s="200"/>
      <c r="BB166" s="200"/>
      <c r="BC166" s="200"/>
      <c r="BD166" s="200"/>
      <c r="BE166" s="200"/>
      <c r="BF166" s="200"/>
      <c r="BG166" s="200"/>
      <c r="BH166" s="200"/>
    </row>
    <row r="167" spans="1:60" outlineLevel="1" x14ac:dyDescent="0.2">
      <c r="A167" s="201"/>
      <c r="B167" s="207"/>
      <c r="C167" s="241" t="s">
        <v>263</v>
      </c>
      <c r="D167" s="212"/>
      <c r="E167" s="254">
        <v>4.1180000000000003</v>
      </c>
      <c r="F167" s="252"/>
      <c r="G167" s="252"/>
      <c r="H167" s="252"/>
      <c r="I167" s="252"/>
      <c r="J167" s="252"/>
      <c r="K167" s="252"/>
      <c r="L167" s="252"/>
      <c r="M167" s="252"/>
      <c r="N167" s="252"/>
      <c r="O167" s="252"/>
      <c r="P167" s="252"/>
      <c r="Q167" s="252"/>
      <c r="R167" s="210"/>
      <c r="S167" s="210"/>
      <c r="T167" s="211"/>
      <c r="U167" s="210"/>
      <c r="V167" s="200"/>
      <c r="W167" s="200"/>
      <c r="X167" s="200"/>
      <c r="Y167" s="200"/>
      <c r="Z167" s="200"/>
      <c r="AA167" s="200"/>
      <c r="AB167" s="200"/>
      <c r="AC167" s="200"/>
      <c r="AD167" s="200"/>
      <c r="AE167" s="200" t="s">
        <v>98</v>
      </c>
      <c r="AF167" s="200">
        <v>0</v>
      </c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0"/>
      <c r="BH167" s="200"/>
    </row>
    <row r="168" spans="1:60" outlineLevel="1" x14ac:dyDescent="0.2">
      <c r="A168" s="201"/>
      <c r="B168" s="207"/>
      <c r="C168" s="241" t="s">
        <v>264</v>
      </c>
      <c r="D168" s="212"/>
      <c r="E168" s="254">
        <v>4.4589999999999996</v>
      </c>
      <c r="F168" s="252"/>
      <c r="G168" s="252"/>
      <c r="H168" s="252"/>
      <c r="I168" s="252"/>
      <c r="J168" s="252"/>
      <c r="K168" s="252"/>
      <c r="L168" s="252"/>
      <c r="M168" s="252"/>
      <c r="N168" s="252"/>
      <c r="O168" s="252"/>
      <c r="P168" s="252"/>
      <c r="Q168" s="252"/>
      <c r="R168" s="210"/>
      <c r="S168" s="210"/>
      <c r="T168" s="211"/>
      <c r="U168" s="210"/>
      <c r="V168" s="200"/>
      <c r="W168" s="200"/>
      <c r="X168" s="200"/>
      <c r="Y168" s="200"/>
      <c r="Z168" s="200"/>
      <c r="AA168" s="200"/>
      <c r="AB168" s="200"/>
      <c r="AC168" s="200"/>
      <c r="AD168" s="200"/>
      <c r="AE168" s="200" t="s">
        <v>98</v>
      </c>
      <c r="AF168" s="200">
        <v>0</v>
      </c>
      <c r="AG168" s="200"/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0"/>
      <c r="BB168" s="200"/>
      <c r="BC168" s="200"/>
      <c r="BD168" s="200"/>
      <c r="BE168" s="200"/>
      <c r="BF168" s="200"/>
      <c r="BG168" s="200"/>
      <c r="BH168" s="200"/>
    </row>
    <row r="169" spans="1:60" outlineLevel="1" x14ac:dyDescent="0.2">
      <c r="A169" s="201"/>
      <c r="B169" s="207"/>
      <c r="C169" s="241" t="s">
        <v>265</v>
      </c>
      <c r="D169" s="212"/>
      <c r="E169" s="254">
        <v>3.363</v>
      </c>
      <c r="F169" s="252"/>
      <c r="G169" s="252"/>
      <c r="H169" s="252"/>
      <c r="I169" s="252"/>
      <c r="J169" s="252"/>
      <c r="K169" s="252"/>
      <c r="L169" s="252"/>
      <c r="M169" s="252"/>
      <c r="N169" s="252"/>
      <c r="O169" s="252"/>
      <c r="P169" s="252"/>
      <c r="Q169" s="252"/>
      <c r="R169" s="210"/>
      <c r="S169" s="210"/>
      <c r="T169" s="211"/>
      <c r="U169" s="210"/>
      <c r="V169" s="200"/>
      <c r="W169" s="200"/>
      <c r="X169" s="200"/>
      <c r="Y169" s="200"/>
      <c r="Z169" s="200"/>
      <c r="AA169" s="200"/>
      <c r="AB169" s="200"/>
      <c r="AC169" s="200"/>
      <c r="AD169" s="200"/>
      <c r="AE169" s="200" t="s">
        <v>98</v>
      </c>
      <c r="AF169" s="200">
        <v>0</v>
      </c>
      <c r="AG169" s="200"/>
      <c r="AH169" s="200"/>
      <c r="AI169" s="200"/>
      <c r="AJ169" s="200"/>
      <c r="AK169" s="200"/>
      <c r="AL169" s="200"/>
      <c r="AM169" s="200"/>
      <c r="AN169" s="200"/>
      <c r="AO169" s="200"/>
      <c r="AP169" s="200"/>
      <c r="AQ169" s="200"/>
      <c r="AR169" s="200"/>
      <c r="AS169" s="200"/>
      <c r="AT169" s="200"/>
      <c r="AU169" s="200"/>
      <c r="AV169" s="200"/>
      <c r="AW169" s="200"/>
      <c r="AX169" s="200"/>
      <c r="AY169" s="200"/>
      <c r="AZ169" s="200"/>
      <c r="BA169" s="200"/>
      <c r="BB169" s="200"/>
      <c r="BC169" s="200"/>
      <c r="BD169" s="200"/>
      <c r="BE169" s="200"/>
      <c r="BF169" s="200"/>
      <c r="BG169" s="200"/>
      <c r="BH169" s="200"/>
    </row>
    <row r="170" spans="1:60" ht="33.75" outlineLevel="1" x14ac:dyDescent="0.2">
      <c r="A170" s="201"/>
      <c r="B170" s="207"/>
      <c r="C170" s="241" t="s">
        <v>266</v>
      </c>
      <c r="D170" s="212"/>
      <c r="E170" s="254">
        <v>33.79</v>
      </c>
      <c r="F170" s="252"/>
      <c r="G170" s="252"/>
      <c r="H170" s="252"/>
      <c r="I170" s="252"/>
      <c r="J170" s="252"/>
      <c r="K170" s="252"/>
      <c r="L170" s="252"/>
      <c r="M170" s="252"/>
      <c r="N170" s="252"/>
      <c r="O170" s="252"/>
      <c r="P170" s="252"/>
      <c r="Q170" s="252"/>
      <c r="R170" s="210"/>
      <c r="S170" s="210"/>
      <c r="T170" s="211"/>
      <c r="U170" s="210"/>
      <c r="V170" s="200"/>
      <c r="W170" s="200"/>
      <c r="X170" s="200"/>
      <c r="Y170" s="200"/>
      <c r="Z170" s="200"/>
      <c r="AA170" s="200"/>
      <c r="AB170" s="200"/>
      <c r="AC170" s="200"/>
      <c r="AD170" s="200"/>
      <c r="AE170" s="200" t="s">
        <v>98</v>
      </c>
      <c r="AF170" s="200">
        <v>0</v>
      </c>
      <c r="AG170" s="200"/>
      <c r="AH170" s="200"/>
      <c r="AI170" s="200"/>
      <c r="AJ170" s="200"/>
      <c r="AK170" s="200"/>
      <c r="AL170" s="200"/>
      <c r="AM170" s="200"/>
      <c r="AN170" s="200"/>
      <c r="AO170" s="200"/>
      <c r="AP170" s="200"/>
      <c r="AQ170" s="200"/>
      <c r="AR170" s="200"/>
      <c r="AS170" s="200"/>
      <c r="AT170" s="200"/>
      <c r="AU170" s="200"/>
      <c r="AV170" s="200"/>
      <c r="AW170" s="200"/>
      <c r="AX170" s="200"/>
      <c r="AY170" s="200"/>
      <c r="AZ170" s="200"/>
      <c r="BA170" s="200"/>
      <c r="BB170" s="200"/>
      <c r="BC170" s="200"/>
      <c r="BD170" s="200"/>
      <c r="BE170" s="200"/>
      <c r="BF170" s="200"/>
      <c r="BG170" s="200"/>
      <c r="BH170" s="200"/>
    </row>
    <row r="171" spans="1:60" outlineLevel="1" x14ac:dyDescent="0.2">
      <c r="A171" s="201"/>
      <c r="B171" s="207"/>
      <c r="C171" s="241" t="s">
        <v>267</v>
      </c>
      <c r="D171" s="212"/>
      <c r="E171" s="254">
        <v>10.182</v>
      </c>
      <c r="F171" s="252"/>
      <c r="G171" s="252"/>
      <c r="H171" s="252"/>
      <c r="I171" s="252"/>
      <c r="J171" s="252"/>
      <c r="K171" s="252"/>
      <c r="L171" s="252"/>
      <c r="M171" s="252"/>
      <c r="N171" s="252"/>
      <c r="O171" s="252"/>
      <c r="P171" s="252"/>
      <c r="Q171" s="252"/>
      <c r="R171" s="210"/>
      <c r="S171" s="210"/>
      <c r="T171" s="211"/>
      <c r="U171" s="210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 t="s">
        <v>98</v>
      </c>
      <c r="AF171" s="200">
        <v>0</v>
      </c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</row>
    <row r="172" spans="1:60" outlineLevel="1" x14ac:dyDescent="0.2">
      <c r="A172" s="201"/>
      <c r="B172" s="207"/>
      <c r="C172" s="241" t="s">
        <v>268</v>
      </c>
      <c r="D172" s="212"/>
      <c r="E172" s="254">
        <v>4.6559999999999997</v>
      </c>
      <c r="F172" s="252"/>
      <c r="G172" s="252"/>
      <c r="H172" s="252"/>
      <c r="I172" s="252"/>
      <c r="J172" s="252"/>
      <c r="K172" s="252"/>
      <c r="L172" s="252"/>
      <c r="M172" s="252"/>
      <c r="N172" s="252"/>
      <c r="O172" s="252"/>
      <c r="P172" s="252"/>
      <c r="Q172" s="252"/>
      <c r="R172" s="210"/>
      <c r="S172" s="210"/>
      <c r="T172" s="211"/>
      <c r="U172" s="210"/>
      <c r="V172" s="200"/>
      <c r="W172" s="200"/>
      <c r="X172" s="200"/>
      <c r="Y172" s="200"/>
      <c r="Z172" s="200"/>
      <c r="AA172" s="200"/>
      <c r="AB172" s="200"/>
      <c r="AC172" s="200"/>
      <c r="AD172" s="200"/>
      <c r="AE172" s="200" t="s">
        <v>98</v>
      </c>
      <c r="AF172" s="200">
        <v>0</v>
      </c>
      <c r="AG172" s="200"/>
      <c r="AH172" s="200"/>
      <c r="AI172" s="200"/>
      <c r="AJ172" s="200"/>
      <c r="AK172" s="200"/>
      <c r="AL172" s="200"/>
      <c r="AM172" s="200"/>
      <c r="AN172" s="200"/>
      <c r="AO172" s="200"/>
      <c r="AP172" s="200"/>
      <c r="AQ172" s="200"/>
      <c r="AR172" s="200"/>
      <c r="AS172" s="200"/>
      <c r="AT172" s="200"/>
      <c r="AU172" s="200"/>
      <c r="AV172" s="200"/>
      <c r="AW172" s="200"/>
      <c r="AX172" s="200"/>
      <c r="AY172" s="200"/>
      <c r="AZ172" s="200"/>
      <c r="BA172" s="200"/>
      <c r="BB172" s="200"/>
      <c r="BC172" s="200"/>
      <c r="BD172" s="200"/>
      <c r="BE172" s="200"/>
      <c r="BF172" s="200"/>
      <c r="BG172" s="200"/>
      <c r="BH172" s="200"/>
    </row>
    <row r="173" spans="1:60" x14ac:dyDescent="0.2">
      <c r="A173" s="202" t="s">
        <v>84</v>
      </c>
      <c r="B173" s="208" t="s">
        <v>55</v>
      </c>
      <c r="C173" s="242" t="s">
        <v>56</v>
      </c>
      <c r="D173" s="213"/>
      <c r="E173" s="255"/>
      <c r="F173" s="255"/>
      <c r="G173" s="255">
        <f>SUMIF(AE174:AE174,"&lt;&gt;NOR",G174:G174)</f>
        <v>0</v>
      </c>
      <c r="H173" s="255"/>
      <c r="I173" s="255">
        <f>SUM(I174:I174)</f>
        <v>0</v>
      </c>
      <c r="J173" s="255"/>
      <c r="K173" s="255">
        <f>SUM(K174:K174)</f>
        <v>0</v>
      </c>
      <c r="L173" s="255"/>
      <c r="M173" s="255">
        <f>SUM(M174:M174)</f>
        <v>0</v>
      </c>
      <c r="N173" s="255"/>
      <c r="O173" s="255">
        <f>SUM(O174:O174)</f>
        <v>0</v>
      </c>
      <c r="P173" s="255"/>
      <c r="Q173" s="255">
        <f>SUM(Q174:Q174)</f>
        <v>0</v>
      </c>
      <c r="R173" s="214"/>
      <c r="S173" s="214"/>
      <c r="T173" s="215"/>
      <c r="U173" s="214">
        <f>SUM(U174:U174)</f>
        <v>699.29</v>
      </c>
      <c r="AE173" t="s">
        <v>85</v>
      </c>
    </row>
    <row r="174" spans="1:60" outlineLevel="1" x14ac:dyDescent="0.2">
      <c r="A174" s="222">
        <v>18</v>
      </c>
      <c r="B174" s="223" t="s">
        <v>269</v>
      </c>
      <c r="C174" s="243" t="s">
        <v>270</v>
      </c>
      <c r="D174" s="224" t="s">
        <v>271</v>
      </c>
      <c r="E174" s="256">
        <v>3014.1998600000002</v>
      </c>
      <c r="F174" s="257">
        <f>H174+J174</f>
        <v>0</v>
      </c>
      <c r="G174" s="256">
        <f>ROUND(E174*F174,2)</f>
        <v>0</v>
      </c>
      <c r="H174" s="256"/>
      <c r="I174" s="256">
        <f>ROUND(E174*H174,2)</f>
        <v>0</v>
      </c>
      <c r="J174" s="256"/>
      <c r="K174" s="256">
        <f>ROUND(E174*J174,2)</f>
        <v>0</v>
      </c>
      <c r="L174" s="256">
        <v>21</v>
      </c>
      <c r="M174" s="256">
        <f>G174*(1+L174/100)</f>
        <v>0</v>
      </c>
      <c r="N174" s="256">
        <v>0</v>
      </c>
      <c r="O174" s="256">
        <f>ROUND(E174*N174,5)</f>
        <v>0</v>
      </c>
      <c r="P174" s="256">
        <v>0</v>
      </c>
      <c r="Q174" s="256">
        <f>ROUND(E174*P174,5)</f>
        <v>0</v>
      </c>
      <c r="R174" s="225"/>
      <c r="S174" s="225"/>
      <c r="T174" s="226">
        <v>0.23200000000000001</v>
      </c>
      <c r="U174" s="225">
        <f>ROUND(E174*T174,2)</f>
        <v>699.29</v>
      </c>
      <c r="V174" s="200"/>
      <c r="W174" s="200"/>
      <c r="X174" s="200"/>
      <c r="Y174" s="200"/>
      <c r="Z174" s="200"/>
      <c r="AA174" s="200"/>
      <c r="AB174" s="200"/>
      <c r="AC174" s="200"/>
      <c r="AD174" s="200"/>
      <c r="AE174" s="200" t="s">
        <v>272</v>
      </c>
      <c r="AF174" s="200"/>
      <c r="AG174" s="200"/>
      <c r="AH174" s="200"/>
      <c r="AI174" s="200"/>
      <c r="AJ174" s="200"/>
      <c r="AK174" s="200"/>
      <c r="AL174" s="200"/>
      <c r="AM174" s="200"/>
      <c r="AN174" s="200"/>
      <c r="AO174" s="200"/>
      <c r="AP174" s="200"/>
      <c r="AQ174" s="200"/>
      <c r="AR174" s="200"/>
      <c r="AS174" s="200"/>
      <c r="AT174" s="200"/>
      <c r="AU174" s="200"/>
      <c r="AV174" s="200"/>
      <c r="AW174" s="200"/>
      <c r="AX174" s="200"/>
      <c r="AY174" s="200"/>
      <c r="AZ174" s="200"/>
      <c r="BA174" s="200"/>
      <c r="BB174" s="200"/>
      <c r="BC174" s="200"/>
      <c r="BD174" s="200"/>
      <c r="BE174" s="200"/>
      <c r="BF174" s="200"/>
      <c r="BG174" s="200"/>
      <c r="BH174" s="200"/>
    </row>
    <row r="175" spans="1:60" x14ac:dyDescent="0.2">
      <c r="A175" s="6"/>
      <c r="B175" s="7" t="s">
        <v>273</v>
      </c>
      <c r="C175" s="244" t="s">
        <v>273</v>
      </c>
      <c r="D175" s="6"/>
      <c r="E175" s="258"/>
      <c r="F175" s="258"/>
      <c r="G175" s="258"/>
      <c r="H175" s="258"/>
      <c r="I175" s="258"/>
      <c r="J175" s="258"/>
      <c r="K175" s="258"/>
      <c r="L175" s="258"/>
      <c r="M175" s="258"/>
      <c r="N175" s="258"/>
      <c r="O175" s="258"/>
      <c r="P175" s="258"/>
      <c r="Q175" s="258"/>
      <c r="R175" s="6"/>
      <c r="S175" s="6"/>
      <c r="T175" s="6"/>
      <c r="U175" s="6"/>
      <c r="AC175">
        <v>12</v>
      </c>
      <c r="AD175">
        <v>21</v>
      </c>
    </row>
    <row r="176" spans="1:60" x14ac:dyDescent="0.2">
      <c r="A176" s="227"/>
      <c r="B176" s="228" t="s">
        <v>28</v>
      </c>
      <c r="C176" s="245" t="s">
        <v>273</v>
      </c>
      <c r="D176" s="229"/>
      <c r="E176" s="259"/>
      <c r="F176" s="259"/>
      <c r="G176" s="260">
        <f>G8+G118+G173</f>
        <v>0</v>
      </c>
      <c r="H176" s="258"/>
      <c r="I176" s="258"/>
      <c r="J176" s="258"/>
      <c r="K176" s="258"/>
      <c r="L176" s="258"/>
      <c r="M176" s="258"/>
      <c r="N176" s="258"/>
      <c r="O176" s="258"/>
      <c r="P176" s="258"/>
      <c r="Q176" s="258"/>
      <c r="R176" s="6"/>
      <c r="S176" s="6"/>
      <c r="T176" s="6"/>
      <c r="U176" s="6"/>
      <c r="AC176">
        <f>SUMIF(L7:L174,AC175,G7:G174)</f>
        <v>0</v>
      </c>
      <c r="AD176">
        <f>SUMIF(L7:L174,AD175,G7:G174)</f>
        <v>0</v>
      </c>
      <c r="AE176" t="s">
        <v>274</v>
      </c>
    </row>
    <row r="177" spans="1:31" x14ac:dyDescent="0.2">
      <c r="A177" s="6"/>
      <c r="B177" s="7" t="s">
        <v>273</v>
      </c>
      <c r="C177" s="244" t="s">
        <v>273</v>
      </c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</row>
    <row r="178" spans="1:31" x14ac:dyDescent="0.2">
      <c r="A178" s="6"/>
      <c r="B178" s="7" t="s">
        <v>273</v>
      </c>
      <c r="C178" s="244" t="s">
        <v>273</v>
      </c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</row>
    <row r="179" spans="1:31" x14ac:dyDescent="0.2">
      <c r="A179" s="230" t="s">
        <v>275</v>
      </c>
      <c r="B179" s="230"/>
      <c r="C179" s="24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</row>
    <row r="180" spans="1:31" x14ac:dyDescent="0.2">
      <c r="A180" s="231"/>
      <c r="B180" s="232"/>
      <c r="C180" s="247"/>
      <c r="D180" s="232"/>
      <c r="E180" s="232"/>
      <c r="F180" s="232"/>
      <c r="G180" s="233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AE180" t="s">
        <v>276</v>
      </c>
    </row>
    <row r="181" spans="1:31" x14ac:dyDescent="0.2">
      <c r="A181" s="234"/>
      <c r="B181" s="235"/>
      <c r="C181" s="248"/>
      <c r="D181" s="235"/>
      <c r="E181" s="235"/>
      <c r="F181" s="235"/>
      <c r="G181" s="23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</row>
    <row r="182" spans="1:31" x14ac:dyDescent="0.2">
      <c r="A182" s="234"/>
      <c r="B182" s="235"/>
      <c r="C182" s="248"/>
      <c r="D182" s="235"/>
      <c r="E182" s="235"/>
      <c r="F182" s="235"/>
      <c r="G182" s="23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</row>
    <row r="183" spans="1:31" x14ac:dyDescent="0.2">
      <c r="A183" s="234"/>
      <c r="B183" s="235"/>
      <c r="C183" s="248"/>
      <c r="D183" s="235"/>
      <c r="E183" s="235"/>
      <c r="F183" s="235"/>
      <c r="G183" s="23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</row>
    <row r="184" spans="1:31" x14ac:dyDescent="0.2">
      <c r="A184" s="237"/>
      <c r="B184" s="238"/>
      <c r="C184" s="249"/>
      <c r="D184" s="238"/>
      <c r="E184" s="238"/>
      <c r="F184" s="238"/>
      <c r="G184" s="239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</row>
    <row r="185" spans="1:31" x14ac:dyDescent="0.2">
      <c r="A185" s="6"/>
      <c r="B185" s="7" t="s">
        <v>273</v>
      </c>
      <c r="C185" s="244" t="s">
        <v>273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</row>
    <row r="186" spans="1:31" x14ac:dyDescent="0.2">
      <c r="C186" s="250"/>
      <c r="AE186" t="s">
        <v>277</v>
      </c>
    </row>
  </sheetData>
  <mergeCells count="6">
    <mergeCell ref="A1:G1"/>
    <mergeCell ref="C2:G2"/>
    <mergeCell ref="C3:G3"/>
    <mergeCell ref="C4:G4"/>
    <mergeCell ref="A179:C179"/>
    <mergeCell ref="A180:G184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Rajhradice</dc:creator>
  <cp:lastModifiedBy>Obec Rajhradice</cp:lastModifiedBy>
  <cp:lastPrinted>2014-02-28T09:52:57Z</cp:lastPrinted>
  <dcterms:created xsi:type="dcterms:W3CDTF">2009-04-08T07:15:50Z</dcterms:created>
  <dcterms:modified xsi:type="dcterms:W3CDTF">2025-08-27T13:28:21Z</dcterms:modified>
</cp:coreProperties>
</file>